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90" windowHeight="13605" activeTab="1"/>
  </bookViews>
  <sheets>
    <sheet name="пояснит записка 4кв 2023 " sheetId="2" r:id="rId1"/>
    <sheet name="дох и расход 4кв 23 " sheetId="1" r:id="rId2"/>
  </sheets>
  <calcPr calcId="145621"/>
</workbook>
</file>

<file path=xl/calcChain.xml><?xml version="1.0" encoding="utf-8"?>
<calcChain xmlns="http://schemas.openxmlformats.org/spreadsheetml/2006/main">
  <c r="D62" i="2" l="1"/>
  <c r="J127" i="1"/>
  <c r="J110" i="1"/>
  <c r="J116" i="1"/>
  <c r="J13" i="1"/>
  <c r="J32" i="1"/>
  <c r="L11" i="1" l="1"/>
  <c r="M11" i="1"/>
  <c r="N11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K126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7" i="1"/>
  <c r="K10" i="1"/>
  <c r="K11" i="1" s="1"/>
  <c r="N116" i="1"/>
  <c r="N110" i="1" s="1"/>
  <c r="N32" i="1"/>
  <c r="N76" i="1"/>
  <c r="K76" i="1" s="1"/>
  <c r="N72" i="1" l="1"/>
  <c r="N13" i="1" s="1"/>
  <c r="N127" i="1" s="1"/>
  <c r="M32" i="1" l="1"/>
  <c r="M31" i="1"/>
  <c r="K31" i="1" l="1"/>
  <c r="M67" i="1"/>
  <c r="K67" i="1" s="1"/>
  <c r="M97" i="1"/>
  <c r="L32" i="1" l="1"/>
  <c r="K32" i="1" s="1"/>
  <c r="L116" i="1"/>
  <c r="M116" i="1"/>
  <c r="M110" i="1" s="1"/>
  <c r="M72" i="1"/>
  <c r="M13" i="1" s="1"/>
  <c r="L97" i="1"/>
  <c r="L110" i="1" l="1"/>
  <c r="K110" i="1" s="1"/>
  <c r="K116" i="1"/>
  <c r="L72" i="1"/>
  <c r="K72" i="1" s="1"/>
  <c r="K97" i="1"/>
  <c r="M127" i="1"/>
  <c r="I127" i="1"/>
  <c r="H127" i="1"/>
  <c r="G127" i="1"/>
  <c r="J61" i="1"/>
  <c r="I61" i="1"/>
  <c r="D61" i="1"/>
  <c r="J35" i="1"/>
  <c r="I35" i="1"/>
  <c r="D35" i="1"/>
  <c r="J34" i="1"/>
  <c r="I34" i="1"/>
  <c r="D34" i="1"/>
  <c r="J33" i="1"/>
  <c r="I33" i="1"/>
  <c r="D33" i="1"/>
  <c r="I11" i="1"/>
  <c r="H11" i="1"/>
  <c r="G11" i="1"/>
  <c r="F11" i="1"/>
  <c r="E11" i="1"/>
  <c r="D11" i="1"/>
  <c r="J8" i="1"/>
  <c r="I8" i="1"/>
  <c r="D8" i="1"/>
  <c r="L13" i="1" l="1"/>
  <c r="J11" i="1"/>
  <c r="K13" i="1" l="1"/>
  <c r="L127" i="1"/>
  <c r="K127" i="1" s="1"/>
</calcChain>
</file>

<file path=xl/sharedStrings.xml><?xml version="1.0" encoding="utf-8"?>
<sst xmlns="http://schemas.openxmlformats.org/spreadsheetml/2006/main" count="221" uniqueCount="206">
  <si>
    <t xml:space="preserve">                                                     ГККП "Алматинский государственный колледж энергетики и электронных технологий"</t>
  </si>
  <si>
    <t>(наименование организации образования)</t>
  </si>
  <si>
    <t>Наименование</t>
  </si>
  <si>
    <t>План на 2023 год</t>
  </si>
  <si>
    <t>Сумма доходов и расходов за 1 квартал</t>
  </si>
  <si>
    <t>Сумма доходов и расходов за 2 квартал</t>
  </si>
  <si>
    <t>Сумма доходов и расходов за 3 квартал</t>
  </si>
  <si>
    <t>январь</t>
  </si>
  <si>
    <t>февраль</t>
  </si>
  <si>
    <t>ДОХОДЫ</t>
  </si>
  <si>
    <t>Финансирование из бюджета</t>
  </si>
  <si>
    <t>Поступление средств от спонсорской и благотворительной помощи</t>
  </si>
  <si>
    <t xml:space="preserve">     из республиканского бюджета</t>
  </si>
  <si>
    <t>Поступление средств от платных услуг</t>
  </si>
  <si>
    <t>ВСЕГО ДОХОДОВ</t>
  </si>
  <si>
    <t>РАСХОДЫ</t>
  </si>
  <si>
    <t xml:space="preserve">РАСХОДЫ бюджетных средств 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</si>
  <si>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</si>
  <si>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</si>
  <si>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</si>
  <si>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</si>
  <si>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командировочные</t>
  </si>
  <si>
    <t>ОСМС</t>
  </si>
  <si>
    <t>ВОСМС</t>
  </si>
  <si>
    <t>Коммунальные услуги</t>
  </si>
  <si>
    <t>Связь</t>
  </si>
  <si>
    <t>ТБО</t>
  </si>
  <si>
    <t>налог на землю,имущ,транс</t>
  </si>
  <si>
    <t>возврат в бюджет</t>
  </si>
  <si>
    <t>госпошлина</t>
  </si>
  <si>
    <t>страхование сотрудников,мед осмотр сотрудн</t>
  </si>
  <si>
    <t>страх транспорта</t>
  </si>
  <si>
    <t>плата за эмиссию</t>
  </si>
  <si>
    <t>дератизация</t>
  </si>
  <si>
    <t>Всего Приобретение</t>
  </si>
  <si>
    <t>Диплом</t>
  </si>
  <si>
    <t>зачетные книжки</t>
  </si>
  <si>
    <t>спорт инвентарь</t>
  </si>
  <si>
    <t>моющее</t>
  </si>
  <si>
    <t>журналы</t>
  </si>
  <si>
    <t>Приобретение топлива (гсм)</t>
  </si>
  <si>
    <t>канцел товары</t>
  </si>
  <si>
    <t>квадрокоптер</t>
  </si>
  <si>
    <t>учебники</t>
  </si>
  <si>
    <t>товары для сантехники</t>
  </si>
  <si>
    <t>Вода питьевая</t>
  </si>
  <si>
    <t>эл товары</t>
  </si>
  <si>
    <t>постельный комплект</t>
  </si>
  <si>
    <t>пылесос бытовой</t>
  </si>
  <si>
    <t>товары для WorldsKils (сумки)</t>
  </si>
  <si>
    <t>дипломы</t>
  </si>
  <si>
    <t>хоз товары</t>
  </si>
  <si>
    <t xml:space="preserve">строит товары </t>
  </si>
  <si>
    <t>покрывало</t>
  </si>
  <si>
    <t>стаканыодноразовые</t>
  </si>
  <si>
    <t>панель интерактивная</t>
  </si>
  <si>
    <t>Пуфики</t>
  </si>
  <si>
    <t>приобретение медикаментов</t>
  </si>
  <si>
    <t>штрафы пеня</t>
  </si>
  <si>
    <t>дорожная  компенсация</t>
  </si>
  <si>
    <t>денежная компенсация сиротам</t>
  </si>
  <si>
    <t>обмундирование</t>
  </si>
  <si>
    <t xml:space="preserve">питание детей </t>
  </si>
  <si>
    <t xml:space="preserve"> прочие работ и услуг</t>
  </si>
  <si>
    <t>охрана</t>
  </si>
  <si>
    <t>наладка системы водоснабжения</t>
  </si>
  <si>
    <t>аренда автобуса</t>
  </si>
  <si>
    <t>повышение квалификации</t>
  </si>
  <si>
    <t>подписка</t>
  </si>
  <si>
    <t>фин услуги</t>
  </si>
  <si>
    <t>РЕМОНТ МАШИН</t>
  </si>
  <si>
    <t xml:space="preserve">изготовление тех паспорта </t>
  </si>
  <si>
    <t>изготовление сметы</t>
  </si>
  <si>
    <t>ТБН Сервис</t>
  </si>
  <si>
    <t>заправка картриджа</t>
  </si>
  <si>
    <t>чистка канализационных люк</t>
  </si>
  <si>
    <t>Замена труб общежитий</t>
  </si>
  <si>
    <t>перез огнетушителей</t>
  </si>
  <si>
    <t>изготовление стек стендов</t>
  </si>
  <si>
    <t>использ веб портал, услуги саита</t>
  </si>
  <si>
    <t>поверка счетчика</t>
  </si>
  <si>
    <t>промывка систем отопления</t>
  </si>
  <si>
    <t>Списание ОС</t>
  </si>
  <si>
    <t>проф испыт пожарной сигнализации общ</t>
  </si>
  <si>
    <t>Пр0чие виды работ</t>
  </si>
  <si>
    <t>перетяжка мебели</t>
  </si>
  <si>
    <t xml:space="preserve">текущии ремонт здания </t>
  </si>
  <si>
    <t>текущии ремонт орг техники</t>
  </si>
  <si>
    <t>Проведение Чемпионата</t>
  </si>
  <si>
    <t>курсы семинары</t>
  </si>
  <si>
    <t>благоустроиства</t>
  </si>
  <si>
    <t>оценка земли</t>
  </si>
  <si>
    <t>СТИПЕНДИЯ</t>
  </si>
  <si>
    <t>РАСХОДЫ  средств от платных услуг</t>
  </si>
  <si>
    <t>Всего приобретение</t>
  </si>
  <si>
    <t>возврат за проживание</t>
  </si>
  <si>
    <t>возврат за обучение</t>
  </si>
  <si>
    <t>федерация футбола</t>
  </si>
  <si>
    <t>гарантийного обеспеч</t>
  </si>
  <si>
    <t>всего услуг</t>
  </si>
  <si>
    <t>стирка</t>
  </si>
  <si>
    <t>услуги мойки</t>
  </si>
  <si>
    <t>курьерские услуги</t>
  </si>
  <si>
    <t>посещение концерта</t>
  </si>
  <si>
    <t>соц налог</t>
  </si>
  <si>
    <t>соц отчисление</t>
  </si>
  <si>
    <t>госпошлина,штрафы</t>
  </si>
  <si>
    <t>ВСЕГО РАСХОДОВ</t>
  </si>
  <si>
    <t>Директор___________________</t>
  </si>
  <si>
    <t>Главный бухгалтер__________</t>
  </si>
  <si>
    <t>Пояснительная записка</t>
  </si>
  <si>
    <t xml:space="preserve">                               энергетики и электронных технологий"</t>
  </si>
  <si>
    <t>Управления образования г. Алматы</t>
  </si>
  <si>
    <t>Местонахождение организации г Алматы ул Жандосова 65</t>
  </si>
  <si>
    <t>б) компенсационные выплаты – 0,0</t>
  </si>
  <si>
    <t>5- ТБО-  151,2 тыс тенге</t>
  </si>
  <si>
    <t>6-дератизация-</t>
  </si>
  <si>
    <t>34,5</t>
  </si>
  <si>
    <t>электротовары</t>
  </si>
  <si>
    <t xml:space="preserve">фин услуги -                                         </t>
  </si>
  <si>
    <t xml:space="preserve">ремонт машин -                   </t>
  </si>
  <si>
    <t>Повышение квалификации</t>
  </si>
  <si>
    <t>услуги саита</t>
  </si>
  <si>
    <t>услуги охраны</t>
  </si>
  <si>
    <t>ремонт здания</t>
  </si>
  <si>
    <t>услуги автомойки</t>
  </si>
  <si>
    <t>услуги стирки</t>
  </si>
  <si>
    <t>прочие виды и работ</t>
  </si>
  <si>
    <t xml:space="preserve"> </t>
  </si>
  <si>
    <t xml:space="preserve">15. Командировочные - </t>
  </si>
  <si>
    <t xml:space="preserve">16. госпошлина  ,пеня    </t>
  </si>
  <si>
    <t>17 возврат за обучение</t>
  </si>
  <si>
    <t>18 возврат за проживание</t>
  </si>
  <si>
    <t xml:space="preserve">  19.  федерация футбола - </t>
  </si>
  <si>
    <t>20. налоги (земля.имущества.транспорт)</t>
  </si>
  <si>
    <t xml:space="preserve">21. налог за эмиссия </t>
  </si>
  <si>
    <t>Директор</t>
  </si>
  <si>
    <t xml:space="preserve">Т.Тайтулеев </t>
  </si>
  <si>
    <t>Гл.бухгалтер:</t>
  </si>
  <si>
    <t xml:space="preserve">А.Бестерекова </t>
  </si>
  <si>
    <t>ОТЧЕТ О ДОХОДАХ И РАСХОДАХ за 4  квартал 2023 года</t>
  </si>
  <si>
    <t>октябрь</t>
  </si>
  <si>
    <t>ноябрь</t>
  </si>
  <si>
    <t>декабрь</t>
  </si>
  <si>
    <t>Сумма доходов и расходов за 4 квартал</t>
  </si>
  <si>
    <t>ремонт акт зала</t>
  </si>
  <si>
    <t>текущии ремонт общежитий</t>
  </si>
  <si>
    <t>обработка огнезащ составом</t>
  </si>
  <si>
    <t>для кабинета НВП</t>
  </si>
  <si>
    <t>пожарная сигнализация</t>
  </si>
  <si>
    <t>спорттовары</t>
  </si>
  <si>
    <t>эл плита для общеж</t>
  </si>
  <si>
    <t>услуги электронных журналов</t>
  </si>
  <si>
    <t>услуги 1С</t>
  </si>
  <si>
    <t>изготовление карточек</t>
  </si>
  <si>
    <t>шины для машин</t>
  </si>
  <si>
    <t>Бумага А4</t>
  </si>
  <si>
    <t>Спец одежда</t>
  </si>
  <si>
    <t>Моноблоки</t>
  </si>
  <si>
    <t>радиосистема</t>
  </si>
  <si>
    <t>стол</t>
  </si>
  <si>
    <t xml:space="preserve">изготовление кресло для актового зала </t>
  </si>
  <si>
    <t xml:space="preserve">к отчету о доходах и расходах за 4 квартал 2023г  по ГККП «Алматинский государственный колледж </t>
  </si>
  <si>
    <t>I.Доходы за 4 квартал 2023 года составили  445218,0 тыс.тенге, из них:</t>
  </si>
  <si>
    <t>из бюджета  424249,0тыс.тенге</t>
  </si>
  <si>
    <t>II.Расходы за 4 квартал 2023года составили 543499,4тыс.тенге</t>
  </si>
  <si>
    <t>а) оплата труда-  208093,5 тыс тенге</t>
  </si>
  <si>
    <t>в) социальный налог – 9106,7 тыс тенге</t>
  </si>
  <si>
    <t>г) социальные отчисления в гос.фонд соц. страхования - 5374,2 тыс.тг</t>
  </si>
  <si>
    <t>ВОСМС-   3563,9 тыс.т</t>
  </si>
  <si>
    <t>ОСМС-  5345,9 тыс.тг</t>
  </si>
  <si>
    <t xml:space="preserve"> -горячая вода и отопление - 10418,5тыс.тг</t>
  </si>
  <si>
    <t xml:space="preserve"> - канализация -105,8  тыс.тг</t>
  </si>
  <si>
    <t xml:space="preserve"> -электроэнергия – 2073,3    тыс.тг</t>
  </si>
  <si>
    <t>- хол вода -   143,3тыс тенге</t>
  </si>
  <si>
    <t>2. Коммунальные услуги (151,152) - 12741,0 тыс.тенге</t>
  </si>
  <si>
    <t>3 - услуги связи –238,1 тыс.тг</t>
  </si>
  <si>
    <t>4- ТОО Кузет   -49,2 тыс.тг</t>
  </si>
  <si>
    <t>8. Приобретение хоз.товаров и инв. -41910,6 тыс.тенге</t>
  </si>
  <si>
    <t>моноблоки</t>
  </si>
  <si>
    <t>моющее средства</t>
  </si>
  <si>
    <t>стаканы одноразовые</t>
  </si>
  <si>
    <t xml:space="preserve">кабинеты НВП </t>
  </si>
  <si>
    <t>вода питьевая</t>
  </si>
  <si>
    <t>бумага А4</t>
  </si>
  <si>
    <t>спецодежда</t>
  </si>
  <si>
    <t>эл плиты</t>
  </si>
  <si>
    <t>столы</t>
  </si>
  <si>
    <t>11. Выплачена стипендия -         136472,7  тыс .тенге</t>
  </si>
  <si>
    <t>12. Дорожная  компенсация -            6,9</t>
  </si>
  <si>
    <t>13.Питание                  31124,5</t>
  </si>
  <si>
    <t>благоустроиства территории</t>
  </si>
  <si>
    <t>в,т,ч, -транспортные услуги для перевозки учащихся по дуальной системе – 11094,4тыс.тг</t>
  </si>
  <si>
    <t>9,. Оплата транспортных услуг(153):  11094,4 тыс.тенге</t>
  </si>
  <si>
    <t>ремонт актзала</t>
  </si>
  <si>
    <t>ремонт общежитий</t>
  </si>
  <si>
    <t>перезарядка огнетушителей</t>
  </si>
  <si>
    <t>поверка  и обслуж счетчика</t>
  </si>
  <si>
    <t xml:space="preserve">7- пож сигнализация и тех обс  </t>
  </si>
  <si>
    <t>изготовление журналов</t>
  </si>
  <si>
    <t>услуги эл журналов</t>
  </si>
  <si>
    <t>семинары и курсы</t>
  </si>
  <si>
    <t>изготовление карточек для турникета</t>
  </si>
  <si>
    <t>14. страх транспорта</t>
  </si>
  <si>
    <t xml:space="preserve">10,. Оплата прочих услуг и работ (159) составило:    75130,8 тыс. тенге, из них: </t>
  </si>
  <si>
    <t>158,3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</si>
</sst>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1" xfId="0" applyFont="1" applyBorder="1" applyAlignment="1">
      <alignment vertical="center"/>
    </xf>
    <xf numFmtId="0" fontId="0" fillId="0" borderId="3" xfId="0" applyBorder="1"/>
    <xf numFmtId="0" fontId="6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wrapText="1"/>
    </xf>
    <xf numFmtId="2" fontId="0" fillId="0" borderId="3" xfId="0" applyNumberFormat="1" applyBorder="1"/>
    <xf numFmtId="3" fontId="1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11" fillId="0" borderId="3" xfId="0" applyFont="1" applyBorder="1" applyAlignment="1">
      <alignment horizontal="right"/>
    </xf>
    <xf numFmtId="2" fontId="11" fillId="0" borderId="3" xfId="0" applyNumberFormat="1" applyFont="1" applyBorder="1"/>
    <xf numFmtId="0" fontId="12" fillId="0" borderId="0" xfId="0" applyFont="1"/>
    <xf numFmtId="0" fontId="11" fillId="0" borderId="0" xfId="0" applyFont="1" applyBorder="1"/>
    <xf numFmtId="0" fontId="13" fillId="0" borderId="3" xfId="0" applyFont="1" applyBorder="1" applyAlignment="1">
      <alignment horizontal="right"/>
    </xf>
    <xf numFmtId="0" fontId="9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3" fontId="8" fillId="2" borderId="3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0" xfId="0" applyFont="1" applyBorder="1"/>
    <xf numFmtId="4" fontId="8" fillId="0" borderId="3" xfId="0" applyNumberFormat="1" applyFont="1" applyBorder="1" applyAlignment="1">
      <alignment horizontal="right"/>
    </xf>
    <xf numFmtId="0" fontId="15" fillId="2" borderId="3" xfId="0" applyFont="1" applyFill="1" applyBorder="1" applyAlignment="1">
      <alignment wrapText="1"/>
    </xf>
    <xf numFmtId="0" fontId="3" fillId="0" borderId="0" xfId="0" applyFont="1" applyBorder="1"/>
    <xf numFmtId="0" fontId="16" fillId="0" borderId="0" xfId="0" applyFont="1" applyBorder="1"/>
    <xf numFmtId="0" fontId="0" fillId="0" borderId="0" xfId="0" applyFont="1"/>
    <xf numFmtId="0" fontId="0" fillId="0" borderId="0" xfId="0" applyFont="1" applyBorder="1"/>
    <xf numFmtId="0" fontId="2" fillId="3" borderId="3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1" fontId="0" fillId="0" borderId="0" xfId="0" applyNumberFormat="1" applyBorder="1"/>
    <xf numFmtId="0" fontId="2" fillId="3" borderId="0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3" fontId="9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 applyAlignment="1"/>
    <xf numFmtId="0" fontId="8" fillId="0" borderId="0" xfId="0" applyFont="1"/>
    <xf numFmtId="3" fontId="8" fillId="0" borderId="0" xfId="0" applyNumberFormat="1" applyFont="1"/>
    <xf numFmtId="3" fontId="3" fillId="0" borderId="0" xfId="0" applyNumberFormat="1" applyFont="1"/>
    <xf numFmtId="0" fontId="17" fillId="0" borderId="0" xfId="0" applyFont="1" applyAlignment="1">
      <alignment wrapText="1"/>
    </xf>
    <xf numFmtId="0" fontId="18" fillId="0" borderId="0" xfId="0" applyFont="1"/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/>
    <xf numFmtId="49" fontId="20" fillId="2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20" fillId="0" borderId="0" xfId="0" applyFont="1" applyFill="1"/>
    <xf numFmtId="0" fontId="22" fillId="0" borderId="0" xfId="0" applyFont="1"/>
    <xf numFmtId="2" fontId="10" fillId="0" borderId="0" xfId="0" applyNumberFormat="1" applyFont="1" applyFill="1"/>
    <xf numFmtId="0" fontId="10" fillId="0" borderId="0" xfId="0" applyFont="1" applyFill="1"/>
    <xf numFmtId="0" fontId="22" fillId="0" borderId="0" xfId="0" applyFont="1" applyFill="1"/>
    <xf numFmtId="164" fontId="10" fillId="0" borderId="0" xfId="0" applyNumberFormat="1" applyFont="1" applyFill="1"/>
    <xf numFmtId="2" fontId="22" fillId="0" borderId="0" xfId="0" applyNumberFormat="1" applyFont="1" applyFill="1"/>
    <xf numFmtId="0" fontId="21" fillId="0" borderId="0" xfId="0" applyFont="1" applyFill="1"/>
    <xf numFmtId="0" fontId="10" fillId="0" borderId="0" xfId="0" applyFont="1"/>
    <xf numFmtId="0" fontId="21" fillId="0" borderId="0" xfId="0" applyFont="1" applyFill="1" applyBorder="1"/>
    <xf numFmtId="49" fontId="20" fillId="0" borderId="0" xfId="0" applyNumberFormat="1" applyFont="1" applyFill="1"/>
    <xf numFmtId="0" fontId="20" fillId="2" borderId="0" xfId="0" applyFont="1" applyFill="1"/>
    <xf numFmtId="0" fontId="10" fillId="2" borderId="0" xfId="0" applyFont="1" applyFill="1"/>
    <xf numFmtId="164" fontId="23" fillId="0" borderId="0" xfId="0" applyNumberFormat="1" applyFont="1" applyFill="1"/>
    <xf numFmtId="2" fontId="20" fillId="0" borderId="0" xfId="0" applyNumberFormat="1" applyFont="1" applyFill="1"/>
    <xf numFmtId="0" fontId="24" fillId="0" borderId="0" xfId="0" applyFont="1" applyFill="1"/>
    <xf numFmtId="0" fontId="21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2" fontId="21" fillId="0" borderId="0" xfId="0" applyNumberFormat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6" fillId="0" borderId="0" xfId="0" applyFont="1"/>
    <xf numFmtId="0" fontId="2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5" fillId="0" borderId="0" xfId="0" applyNumberFormat="1" applyFont="1" applyBorder="1"/>
    <xf numFmtId="0" fontId="13" fillId="0" borderId="3" xfId="0" applyFont="1" applyBorder="1"/>
    <xf numFmtId="2" fontId="13" fillId="0" borderId="3" xfId="0" applyNumberFormat="1" applyFont="1" applyBorder="1"/>
    <xf numFmtId="2" fontId="3" fillId="0" borderId="3" xfId="0" applyNumberFormat="1" applyFont="1" applyBorder="1"/>
    <xf numFmtId="0" fontId="3" fillId="0" borderId="3" xfId="0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49" fontId="20" fillId="2" borderId="0" xfId="0" applyNumberFormat="1" applyFont="1" applyFill="1" applyAlignment="1"/>
    <xf numFmtId="49" fontId="20" fillId="2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/>
    <xf numFmtId="0" fontId="1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4" fontId="3" fillId="0" borderId="3" xfId="0" applyNumberFormat="1" applyFont="1" applyBorder="1"/>
    <xf numFmtId="0" fontId="3" fillId="0" borderId="3" xfId="0" applyFont="1" applyFill="1" applyBorder="1" applyAlignment="1"/>
    <xf numFmtId="3" fontId="9" fillId="2" borderId="3" xfId="0" applyNumberFormat="1" applyFont="1" applyFill="1" applyBorder="1" applyAlignment="1"/>
    <xf numFmtId="2" fontId="26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64" zoomScaleNormal="100" workbookViewId="0">
      <selection activeCell="B28" sqref="B28:K28"/>
    </sheetView>
  </sheetViews>
  <sheetFormatPr defaultRowHeight="15" x14ac:dyDescent="0.25"/>
  <cols>
    <col min="2" max="2" width="35.5703125" customWidth="1"/>
    <col min="3" max="3" width="25.42578125" customWidth="1"/>
    <col min="4" max="4" width="13" customWidth="1"/>
    <col min="7" max="7" width="10.7109375" bestFit="1" customWidth="1"/>
    <col min="10" max="10" width="46.85546875" customWidth="1"/>
  </cols>
  <sheetData>
    <row r="3" spans="2:11" ht="15.75" x14ac:dyDescent="0.25">
      <c r="B3" s="114" t="s">
        <v>110</v>
      </c>
      <c r="C3" s="114"/>
      <c r="D3" s="114"/>
      <c r="E3" s="114"/>
      <c r="F3" s="114"/>
      <c r="G3" s="114"/>
      <c r="H3" s="114"/>
      <c r="I3" s="114"/>
      <c r="J3" s="114"/>
      <c r="K3" s="3"/>
    </row>
    <row r="4" spans="2:11" ht="15.75" x14ac:dyDescent="0.25">
      <c r="B4" s="115" t="s">
        <v>162</v>
      </c>
      <c r="C4" s="116"/>
      <c r="D4" s="116"/>
      <c r="E4" s="116"/>
      <c r="F4" s="116"/>
      <c r="G4" s="116"/>
      <c r="H4" s="116"/>
      <c r="I4" s="116"/>
      <c r="J4" s="116"/>
      <c r="K4" s="3"/>
    </row>
    <row r="5" spans="2:11" ht="20.25" customHeight="1" x14ac:dyDescent="0.25">
      <c r="B5" s="70" t="s">
        <v>111</v>
      </c>
      <c r="C5" s="71"/>
      <c r="D5" s="71"/>
      <c r="E5" s="72" t="s">
        <v>112</v>
      </c>
      <c r="F5" s="72"/>
      <c r="G5" s="72"/>
      <c r="H5" s="72"/>
      <c r="I5" s="72"/>
      <c r="J5" s="71"/>
      <c r="K5" s="3"/>
    </row>
    <row r="6" spans="2:11" ht="15.75" x14ac:dyDescent="0.25">
      <c r="B6" s="72"/>
      <c r="C6" s="72"/>
      <c r="D6" s="72"/>
      <c r="J6" s="72"/>
      <c r="K6" s="3"/>
    </row>
    <row r="7" spans="2:11" ht="15.75" x14ac:dyDescent="0.25">
      <c r="B7" s="73" t="s">
        <v>113</v>
      </c>
      <c r="C7" s="73"/>
      <c r="D7" s="73"/>
      <c r="E7" s="73"/>
      <c r="F7" s="73"/>
      <c r="G7" s="73"/>
      <c r="H7" s="73"/>
      <c r="I7" s="73"/>
      <c r="J7" s="73"/>
      <c r="K7" s="3"/>
    </row>
    <row r="8" spans="2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74" t="s">
        <v>163</v>
      </c>
      <c r="C9" s="72"/>
      <c r="D9" s="72"/>
      <c r="E9" s="72"/>
      <c r="F9" s="72"/>
      <c r="G9" s="75"/>
      <c r="H9" s="72"/>
      <c r="I9" s="72"/>
      <c r="J9" s="72"/>
      <c r="K9" s="3"/>
    </row>
    <row r="10" spans="2:11" ht="15.75" x14ac:dyDescent="0.25">
      <c r="B10" s="73" t="s">
        <v>164</v>
      </c>
      <c r="C10" s="3"/>
      <c r="D10" s="73"/>
      <c r="E10" s="73"/>
      <c r="F10" s="3"/>
      <c r="G10" s="3"/>
      <c r="H10" s="3"/>
      <c r="I10" s="3"/>
      <c r="J10" s="3"/>
      <c r="K10" s="3"/>
    </row>
    <row r="11" spans="2:11" ht="15.75" x14ac:dyDescent="0.25">
      <c r="B11" s="117" t="s">
        <v>165</v>
      </c>
      <c r="C11" s="117"/>
      <c r="D11" s="117"/>
      <c r="E11" s="117"/>
      <c r="F11" s="117"/>
      <c r="G11" s="117"/>
      <c r="H11" s="117"/>
      <c r="I11" s="117"/>
      <c r="J11" s="117"/>
      <c r="K11" s="117"/>
    </row>
    <row r="12" spans="2:11" ht="15.75" x14ac:dyDescent="0.25">
      <c r="B12" s="118" t="s">
        <v>166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2:11" ht="15.75" x14ac:dyDescent="0.25">
      <c r="B13" s="119" t="s">
        <v>114</v>
      </c>
      <c r="C13" s="119"/>
      <c r="D13" s="119"/>
      <c r="E13" s="119"/>
      <c r="F13" s="119"/>
      <c r="G13" s="119"/>
      <c r="H13" s="119"/>
      <c r="I13" s="119"/>
      <c r="J13" s="119"/>
      <c r="K13" s="119"/>
    </row>
    <row r="14" spans="2:11" ht="15.75" x14ac:dyDescent="0.25">
      <c r="B14" s="119" t="s">
        <v>167</v>
      </c>
      <c r="C14" s="119"/>
      <c r="D14" s="119"/>
      <c r="E14" s="119"/>
      <c r="F14" s="119"/>
      <c r="G14" s="119"/>
      <c r="H14" s="119"/>
      <c r="I14" s="119"/>
      <c r="J14" s="119"/>
      <c r="K14" s="119"/>
    </row>
    <row r="15" spans="2:11" ht="15.75" x14ac:dyDescent="0.25">
      <c r="B15" s="119" t="s">
        <v>168</v>
      </c>
      <c r="C15" s="119"/>
      <c r="D15" s="119"/>
      <c r="E15" s="119"/>
      <c r="F15" s="119"/>
      <c r="G15" s="119"/>
      <c r="H15" s="119"/>
      <c r="I15" s="119"/>
      <c r="J15" s="119"/>
      <c r="K15" s="119"/>
    </row>
    <row r="16" spans="2:11" ht="15.75" x14ac:dyDescent="0.25">
      <c r="B16" s="73" t="s">
        <v>170</v>
      </c>
      <c r="C16" s="73"/>
      <c r="D16" s="73"/>
      <c r="E16" s="73"/>
      <c r="F16" s="73"/>
      <c r="G16" s="73"/>
      <c r="H16" s="73"/>
      <c r="I16" s="73"/>
      <c r="J16" s="73"/>
      <c r="K16" s="73"/>
    </row>
    <row r="17" spans="2:11" ht="15.75" x14ac:dyDescent="0.25">
      <c r="B17" s="73" t="s">
        <v>169</v>
      </c>
      <c r="C17" s="73"/>
      <c r="D17" s="73"/>
      <c r="E17" s="73"/>
      <c r="F17" s="73"/>
      <c r="G17" s="73"/>
      <c r="H17" s="73"/>
      <c r="I17" s="73"/>
      <c r="J17" s="73"/>
      <c r="K17" s="73"/>
    </row>
    <row r="18" spans="2:11" ht="15.75" x14ac:dyDescent="0.25">
      <c r="B18" s="120" t="s">
        <v>175</v>
      </c>
      <c r="C18" s="120"/>
      <c r="D18" s="120"/>
      <c r="E18" s="120"/>
      <c r="F18" s="120"/>
      <c r="G18" s="120"/>
      <c r="H18" s="120"/>
      <c r="I18" s="120"/>
      <c r="J18" s="120"/>
      <c r="K18" s="120"/>
    </row>
    <row r="19" spans="2:11" ht="15.75" x14ac:dyDescent="0.25">
      <c r="B19" s="121" t="s">
        <v>171</v>
      </c>
      <c r="C19" s="121"/>
      <c r="D19" s="121"/>
      <c r="E19" s="121"/>
      <c r="F19" s="121"/>
      <c r="G19" s="121"/>
      <c r="H19" s="121"/>
      <c r="I19" s="121"/>
      <c r="J19" s="121"/>
      <c r="K19" s="121"/>
    </row>
    <row r="20" spans="2:11" ht="15.75" x14ac:dyDescent="0.25">
      <c r="B20" s="76" t="s">
        <v>172</v>
      </c>
      <c r="C20" s="76"/>
      <c r="D20" s="76"/>
      <c r="E20" s="76"/>
      <c r="F20" s="76"/>
      <c r="G20" s="76"/>
      <c r="H20" s="76"/>
      <c r="I20" s="76"/>
      <c r="J20" s="76"/>
      <c r="K20" s="76"/>
    </row>
    <row r="21" spans="2:11" ht="15.75" x14ac:dyDescent="0.25">
      <c r="B21" s="122" t="s">
        <v>173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2:11" ht="15.75" x14ac:dyDescent="0.25">
      <c r="B22" s="76" t="s">
        <v>174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2:11" ht="15.75" x14ac:dyDescent="0.25">
      <c r="B23" s="123" t="s">
        <v>176</v>
      </c>
      <c r="C23" s="123"/>
      <c r="D23" s="123"/>
      <c r="E23" s="123"/>
      <c r="F23" s="123"/>
      <c r="G23" s="123"/>
      <c r="H23" s="123"/>
      <c r="I23" s="123"/>
      <c r="J23" s="123"/>
      <c r="K23" s="123"/>
    </row>
    <row r="24" spans="2:11" ht="15.75" x14ac:dyDescent="0.25">
      <c r="B24" s="77" t="s">
        <v>177</v>
      </c>
      <c r="C24" s="78"/>
      <c r="D24" s="78"/>
      <c r="E24" s="78"/>
      <c r="F24" s="78"/>
      <c r="G24" s="78"/>
      <c r="H24" s="78"/>
      <c r="I24" s="78"/>
      <c r="J24" s="78"/>
      <c r="K24" s="78"/>
    </row>
    <row r="25" spans="2:11" ht="15.75" x14ac:dyDescent="0.25">
      <c r="B25" s="77" t="s">
        <v>115</v>
      </c>
      <c r="C25" s="78"/>
      <c r="D25" s="78"/>
      <c r="E25" s="78"/>
      <c r="F25" s="78"/>
      <c r="G25" s="78"/>
      <c r="H25" s="78"/>
      <c r="I25" s="78"/>
      <c r="J25" s="78"/>
      <c r="K25" s="78"/>
    </row>
    <row r="26" spans="2:11" ht="15.75" x14ac:dyDescent="0.25">
      <c r="B26" s="77" t="s">
        <v>116</v>
      </c>
      <c r="C26" s="77" t="s">
        <v>117</v>
      </c>
      <c r="D26" s="78"/>
      <c r="E26" s="78"/>
      <c r="F26" s="78"/>
      <c r="G26" s="78"/>
      <c r="H26" s="78"/>
      <c r="I26" s="78"/>
      <c r="J26" s="78"/>
      <c r="K26" s="78"/>
    </row>
    <row r="27" spans="2:11" ht="15.75" x14ac:dyDescent="0.25">
      <c r="B27" s="77" t="s">
        <v>198</v>
      </c>
      <c r="C27" s="77" t="s">
        <v>205</v>
      </c>
      <c r="D27" s="78"/>
      <c r="E27" s="78"/>
      <c r="F27" s="78"/>
      <c r="G27" s="78"/>
      <c r="H27" s="78"/>
      <c r="I27" s="78"/>
      <c r="J27" s="78"/>
      <c r="K27" s="78"/>
    </row>
    <row r="28" spans="2:11" ht="15.75" x14ac:dyDescent="0.25">
      <c r="B28" s="113" t="s">
        <v>178</v>
      </c>
      <c r="C28" s="113"/>
      <c r="D28" s="113"/>
      <c r="E28" s="113"/>
      <c r="F28" s="113"/>
      <c r="G28" s="113"/>
      <c r="H28" s="113"/>
      <c r="I28" s="113"/>
      <c r="J28" s="113"/>
      <c r="K28" s="113"/>
    </row>
    <row r="29" spans="2:11" ht="15.75" x14ac:dyDescent="0.25">
      <c r="B29" s="79" t="s">
        <v>52</v>
      </c>
      <c r="C29" s="80">
        <v>1673.3</v>
      </c>
      <c r="D29" s="81"/>
      <c r="E29" s="82"/>
      <c r="F29" s="82"/>
      <c r="G29" s="82"/>
      <c r="H29" s="82"/>
      <c r="I29" s="82"/>
      <c r="J29" s="82"/>
      <c r="K29" s="82"/>
    </row>
    <row r="30" spans="2:11" ht="15.75" x14ac:dyDescent="0.25">
      <c r="B30" s="79" t="s">
        <v>179</v>
      </c>
      <c r="C30" s="83">
        <v>24696</v>
      </c>
      <c r="D30" s="84"/>
      <c r="E30" s="82"/>
      <c r="F30" s="82"/>
      <c r="G30" s="82"/>
      <c r="H30" s="82"/>
      <c r="I30" s="82"/>
      <c r="J30" s="82"/>
      <c r="K30" s="82"/>
    </row>
    <row r="31" spans="2:11" ht="15.75" x14ac:dyDescent="0.25">
      <c r="B31" s="79" t="s">
        <v>51</v>
      </c>
      <c r="C31" s="83">
        <v>3450.1</v>
      </c>
      <c r="D31" s="84"/>
      <c r="E31" s="82"/>
      <c r="F31" s="82"/>
      <c r="G31" s="82"/>
      <c r="H31" s="82"/>
      <c r="I31" s="82"/>
      <c r="J31" s="82"/>
      <c r="K31" s="82"/>
    </row>
    <row r="32" spans="2:11" ht="15.75" x14ac:dyDescent="0.25">
      <c r="B32" s="79" t="s">
        <v>118</v>
      </c>
      <c r="C32" s="83">
        <v>1931.3</v>
      </c>
      <c r="D32" s="84"/>
      <c r="E32" s="82"/>
      <c r="F32" s="82"/>
      <c r="G32" s="82"/>
      <c r="H32" s="82"/>
      <c r="I32" s="82"/>
      <c r="J32" s="82"/>
      <c r="K32" s="82"/>
    </row>
    <row r="33" spans="2:11" ht="15.75" x14ac:dyDescent="0.25">
      <c r="B33" s="79" t="s">
        <v>180</v>
      </c>
      <c r="C33" s="83">
        <v>1636.4</v>
      </c>
      <c r="D33" s="84"/>
      <c r="E33" s="82"/>
      <c r="F33" s="82"/>
      <c r="G33" s="82"/>
      <c r="H33" s="82"/>
      <c r="I33" s="82"/>
      <c r="J33" s="82"/>
      <c r="K33" s="82"/>
    </row>
    <row r="34" spans="2:11" ht="15.75" x14ac:dyDescent="0.25">
      <c r="B34" s="79" t="s">
        <v>181</v>
      </c>
      <c r="C34" s="83">
        <v>41.6</v>
      </c>
      <c r="D34" s="84"/>
      <c r="E34" s="82"/>
      <c r="F34" s="82"/>
      <c r="G34" s="82"/>
      <c r="H34" s="82"/>
      <c r="I34" s="82"/>
      <c r="J34" s="82"/>
      <c r="K34" s="82"/>
    </row>
    <row r="35" spans="2:11" ht="15.75" x14ac:dyDescent="0.25">
      <c r="B35" s="79" t="s">
        <v>155</v>
      </c>
      <c r="C35" s="83">
        <v>97.9</v>
      </c>
      <c r="D35" s="84"/>
      <c r="E35" s="82"/>
      <c r="F35" s="82"/>
      <c r="G35" s="82"/>
      <c r="H35" s="82"/>
      <c r="I35" s="82"/>
      <c r="J35" s="82"/>
      <c r="K35" s="82"/>
    </row>
    <row r="36" spans="2:11" ht="15.75" x14ac:dyDescent="0.25">
      <c r="B36" s="79" t="s">
        <v>182</v>
      </c>
      <c r="C36" s="85">
        <v>537.9</v>
      </c>
      <c r="D36" s="84"/>
      <c r="E36" s="82"/>
      <c r="F36" s="82"/>
      <c r="G36" s="82"/>
      <c r="H36" s="82"/>
      <c r="I36" s="82"/>
      <c r="J36" s="82"/>
      <c r="K36" s="82"/>
    </row>
    <row r="37" spans="2:11" ht="15.75" x14ac:dyDescent="0.25">
      <c r="B37" s="79" t="s">
        <v>150</v>
      </c>
      <c r="C37" s="85">
        <v>1780.5</v>
      </c>
      <c r="D37" s="84"/>
      <c r="E37" s="82"/>
      <c r="F37" s="82"/>
      <c r="G37" s="82"/>
      <c r="H37" s="82"/>
      <c r="I37" s="82"/>
      <c r="J37" s="82"/>
      <c r="K37" s="82"/>
    </row>
    <row r="38" spans="2:11" ht="15.75" x14ac:dyDescent="0.25">
      <c r="B38" s="79" t="s">
        <v>183</v>
      </c>
      <c r="C38" s="85">
        <v>72.2</v>
      </c>
      <c r="D38" s="84"/>
      <c r="E38" s="82"/>
      <c r="F38" s="82"/>
      <c r="G38" s="82"/>
      <c r="H38" s="82"/>
      <c r="I38" s="82"/>
      <c r="J38" s="82"/>
      <c r="K38" s="82"/>
    </row>
    <row r="39" spans="2:11" ht="15.75" x14ac:dyDescent="0.25">
      <c r="B39" s="79" t="s">
        <v>184</v>
      </c>
      <c r="C39" s="85">
        <v>555.5</v>
      </c>
      <c r="D39" s="84"/>
      <c r="E39" s="82"/>
      <c r="F39" s="82"/>
      <c r="G39" s="82"/>
      <c r="H39" s="82"/>
      <c r="I39" s="82"/>
      <c r="J39" s="82"/>
      <c r="K39" s="82"/>
    </row>
    <row r="40" spans="2:11" ht="15.75" x14ac:dyDescent="0.25">
      <c r="B40" s="79" t="s">
        <v>185</v>
      </c>
      <c r="C40" s="85">
        <v>1213.5999999999999</v>
      </c>
      <c r="D40" s="84"/>
      <c r="E40" s="82"/>
      <c r="F40" s="82"/>
      <c r="G40" s="82"/>
      <c r="H40" s="82"/>
      <c r="I40" s="82"/>
      <c r="J40" s="82"/>
      <c r="K40" s="82"/>
    </row>
    <row r="41" spans="2:11" ht="15.75" x14ac:dyDescent="0.25">
      <c r="B41" s="79" t="s">
        <v>159</v>
      </c>
      <c r="C41" s="85">
        <v>238.3</v>
      </c>
      <c r="D41" s="84"/>
      <c r="E41" s="82"/>
      <c r="F41" s="82"/>
      <c r="G41" s="82"/>
      <c r="H41" s="82"/>
      <c r="I41" s="82"/>
      <c r="J41" s="82"/>
      <c r="K41" s="82"/>
    </row>
    <row r="42" spans="2:11" ht="15.75" x14ac:dyDescent="0.25">
      <c r="B42" s="79" t="s">
        <v>186</v>
      </c>
      <c r="C42" s="85">
        <v>749.2</v>
      </c>
      <c r="D42" s="84"/>
      <c r="E42" s="82"/>
      <c r="F42" s="82"/>
      <c r="G42" s="82"/>
      <c r="H42" s="82"/>
      <c r="I42" s="82"/>
      <c r="J42" s="82"/>
      <c r="K42" s="82"/>
    </row>
    <row r="43" spans="2:11" ht="15.75" x14ac:dyDescent="0.25">
      <c r="B43" s="79" t="s">
        <v>187</v>
      </c>
      <c r="C43" s="85">
        <v>3236.8</v>
      </c>
      <c r="D43" s="84"/>
      <c r="E43" s="82"/>
      <c r="F43" s="82"/>
      <c r="G43" s="82"/>
      <c r="H43" s="82"/>
      <c r="I43" s="82"/>
      <c r="J43" s="82"/>
      <c r="K43" s="82"/>
    </row>
    <row r="44" spans="2:11" ht="15.75" x14ac:dyDescent="0.25">
      <c r="B44" s="86" t="s">
        <v>193</v>
      </c>
      <c r="C44" s="82"/>
      <c r="D44" s="82"/>
      <c r="E44" s="82"/>
      <c r="F44" s="82"/>
      <c r="G44" s="82"/>
      <c r="H44" s="82"/>
      <c r="I44" s="82"/>
      <c r="J44" s="82"/>
      <c r="K44" s="82"/>
    </row>
    <row r="45" spans="2:11" ht="15.75" x14ac:dyDescent="0.25">
      <c r="B45" s="73" t="s">
        <v>192</v>
      </c>
      <c r="C45" s="87"/>
      <c r="D45" s="87"/>
      <c r="E45" s="87"/>
      <c r="F45" s="87"/>
      <c r="G45" s="87"/>
      <c r="H45" s="87"/>
      <c r="I45" s="87"/>
      <c r="J45" s="87"/>
      <c r="K45" s="87"/>
    </row>
    <row r="46" spans="2:11" ht="15.75" x14ac:dyDescent="0.25">
      <c r="B46" s="88" t="s">
        <v>204</v>
      </c>
      <c r="C46" s="87"/>
      <c r="D46" s="87"/>
      <c r="E46" s="87"/>
      <c r="F46" s="87"/>
      <c r="G46" s="87"/>
      <c r="H46" s="87"/>
      <c r="I46" s="87"/>
      <c r="J46" s="87"/>
      <c r="K46" s="87"/>
    </row>
    <row r="47" spans="2:11" ht="15.75" x14ac:dyDescent="0.25">
      <c r="B47" s="89" t="s">
        <v>119</v>
      </c>
      <c r="C47" s="90"/>
      <c r="D47" s="79">
        <v>21</v>
      </c>
      <c r="E47" s="79"/>
      <c r="F47" s="79"/>
      <c r="G47" s="79"/>
      <c r="H47" s="79"/>
      <c r="I47" s="79"/>
      <c r="J47" s="79"/>
      <c r="K47" s="79"/>
    </row>
    <row r="48" spans="2:11" ht="15.75" x14ac:dyDescent="0.25">
      <c r="B48" s="79" t="s">
        <v>120</v>
      </c>
      <c r="C48" s="91"/>
      <c r="D48" s="92">
        <v>228.2</v>
      </c>
      <c r="E48" s="82"/>
      <c r="F48" s="82"/>
      <c r="G48" s="82"/>
      <c r="H48" s="82"/>
      <c r="I48" s="82"/>
      <c r="J48" s="82"/>
      <c r="K48" s="82"/>
    </row>
    <row r="49" spans="2:11" ht="15.75" x14ac:dyDescent="0.25">
      <c r="B49" s="79" t="s">
        <v>121</v>
      </c>
      <c r="C49" s="91"/>
      <c r="D49" s="84">
        <v>11487.9</v>
      </c>
      <c r="E49" s="82"/>
      <c r="F49" s="82"/>
      <c r="G49" s="82"/>
      <c r="H49" s="82"/>
      <c r="I49" s="82"/>
      <c r="J49" s="82"/>
      <c r="K49" s="82"/>
    </row>
    <row r="50" spans="2:11" ht="15.75" x14ac:dyDescent="0.25">
      <c r="B50" s="79" t="s">
        <v>191</v>
      </c>
      <c r="C50" s="91"/>
      <c r="D50" s="84">
        <v>2024.7</v>
      </c>
      <c r="E50" s="82"/>
      <c r="F50" s="82"/>
      <c r="G50" s="82"/>
      <c r="H50" s="82"/>
      <c r="I50" s="82"/>
      <c r="J50" s="82"/>
      <c r="K50" s="82"/>
    </row>
    <row r="51" spans="2:11" ht="15.75" x14ac:dyDescent="0.25">
      <c r="B51" s="79" t="s">
        <v>122</v>
      </c>
      <c r="C51" s="91"/>
      <c r="D51" s="84">
        <v>27.5</v>
      </c>
      <c r="E51" s="82"/>
      <c r="F51" s="82"/>
      <c r="G51" s="82"/>
      <c r="H51" s="82"/>
      <c r="I51" s="82"/>
      <c r="J51" s="82"/>
      <c r="K51" s="82"/>
    </row>
    <row r="52" spans="2:11" ht="15.75" x14ac:dyDescent="0.25">
      <c r="B52" s="79" t="s">
        <v>123</v>
      </c>
      <c r="C52" s="91"/>
      <c r="D52" s="92">
        <v>1232</v>
      </c>
      <c r="E52" s="82"/>
      <c r="F52" s="82"/>
      <c r="G52" s="82"/>
      <c r="H52" s="82"/>
      <c r="I52" s="82"/>
      <c r="J52" s="82"/>
      <c r="K52" s="82"/>
    </row>
    <row r="53" spans="2:11" ht="15.75" x14ac:dyDescent="0.25">
      <c r="B53" s="79" t="s">
        <v>124</v>
      </c>
      <c r="C53" s="91"/>
      <c r="D53" s="92">
        <v>26661.3</v>
      </c>
      <c r="E53" s="82"/>
      <c r="F53" s="82"/>
      <c r="G53" s="82"/>
      <c r="H53" s="82"/>
      <c r="I53" s="82"/>
      <c r="J53" s="82"/>
      <c r="K53" s="82"/>
    </row>
    <row r="54" spans="2:11" ht="15.75" x14ac:dyDescent="0.25">
      <c r="B54" s="89" t="s">
        <v>74</v>
      </c>
      <c r="C54" s="90"/>
      <c r="D54" s="93">
        <v>77.5</v>
      </c>
      <c r="E54" s="79"/>
      <c r="F54" s="79"/>
      <c r="G54" s="79"/>
      <c r="H54" s="79"/>
      <c r="I54" s="79"/>
      <c r="J54" s="79"/>
      <c r="K54" s="79"/>
    </row>
    <row r="55" spans="2:11" ht="15.75" x14ac:dyDescent="0.25">
      <c r="B55" s="89" t="s">
        <v>196</v>
      </c>
      <c r="C55" s="90"/>
      <c r="D55" s="93">
        <v>41.5</v>
      </c>
      <c r="E55" s="79"/>
      <c r="F55" s="79"/>
      <c r="G55" s="79"/>
      <c r="H55" s="79"/>
      <c r="I55" s="79"/>
      <c r="J55" s="79"/>
      <c r="K55" s="79"/>
    </row>
    <row r="56" spans="2:11" ht="15.75" x14ac:dyDescent="0.25">
      <c r="B56" s="89" t="s">
        <v>194</v>
      </c>
      <c r="C56" s="79"/>
      <c r="D56" s="93">
        <v>17683.599999999999</v>
      </c>
      <c r="E56" s="79"/>
      <c r="F56" s="79"/>
      <c r="G56" s="79"/>
      <c r="H56" s="79"/>
      <c r="I56" s="79"/>
      <c r="J56" s="79"/>
      <c r="K56" s="79"/>
    </row>
    <row r="57" spans="2:11" ht="15.75" x14ac:dyDescent="0.25">
      <c r="B57" s="89" t="s">
        <v>197</v>
      </c>
      <c r="C57" s="79"/>
      <c r="D57" s="93">
        <v>53.3</v>
      </c>
      <c r="E57" s="79"/>
      <c r="F57" s="79"/>
      <c r="G57" s="79"/>
      <c r="H57" s="79"/>
      <c r="I57" s="79"/>
      <c r="J57" s="79"/>
      <c r="K57" s="79"/>
    </row>
    <row r="58" spans="2:11" ht="15.75" x14ac:dyDescent="0.25">
      <c r="B58" s="89" t="s">
        <v>125</v>
      </c>
      <c r="C58" s="79"/>
      <c r="D58" s="93">
        <v>67</v>
      </c>
      <c r="E58" s="79"/>
      <c r="F58" s="79"/>
      <c r="G58" s="79"/>
      <c r="H58" s="79"/>
      <c r="I58" s="79"/>
      <c r="J58" s="79"/>
      <c r="K58" s="79"/>
    </row>
    <row r="59" spans="2:11" ht="15.75" x14ac:dyDescent="0.25">
      <c r="B59" s="89" t="s">
        <v>102</v>
      </c>
      <c r="C59" s="79"/>
      <c r="D59" s="93">
        <v>94.3</v>
      </c>
      <c r="E59" s="79"/>
      <c r="F59" s="79"/>
      <c r="G59" s="79"/>
      <c r="H59" s="79"/>
      <c r="I59" s="79"/>
      <c r="J59" s="79"/>
      <c r="K59" s="79"/>
    </row>
    <row r="60" spans="2:11" ht="15.75" x14ac:dyDescent="0.25">
      <c r="B60" s="89" t="s">
        <v>126</v>
      </c>
      <c r="C60" s="79"/>
      <c r="D60" s="93">
        <v>176.4</v>
      </c>
      <c r="E60" s="79"/>
      <c r="F60" s="79"/>
      <c r="G60" s="79"/>
      <c r="H60" s="79"/>
      <c r="I60" s="79"/>
      <c r="J60" s="79"/>
      <c r="K60" s="79"/>
    </row>
    <row r="61" spans="2:11" ht="15.75" x14ac:dyDescent="0.25">
      <c r="B61" s="89" t="s">
        <v>195</v>
      </c>
      <c r="C61" s="79"/>
      <c r="D61" s="93">
        <v>3116</v>
      </c>
      <c r="E61" s="79"/>
      <c r="F61" s="79"/>
      <c r="G61" s="79"/>
      <c r="H61" s="79"/>
      <c r="I61" s="79"/>
      <c r="J61" s="79"/>
      <c r="K61" s="79"/>
    </row>
    <row r="62" spans="2:11" ht="15.75" x14ac:dyDescent="0.25">
      <c r="B62" s="89" t="s">
        <v>127</v>
      </c>
      <c r="C62" s="79"/>
      <c r="D62" s="93">
        <f>2608.6+263+777.1+114+1497.6+5255.9</f>
        <v>10516.199999999999</v>
      </c>
      <c r="E62" s="79"/>
      <c r="F62" s="79"/>
      <c r="G62" s="79"/>
      <c r="H62" s="79"/>
      <c r="I62" s="79"/>
      <c r="J62" s="79"/>
      <c r="K62" s="79"/>
    </row>
    <row r="63" spans="2:11" ht="15.75" x14ac:dyDescent="0.25">
      <c r="B63" s="89" t="s">
        <v>199</v>
      </c>
      <c r="C63" s="79"/>
      <c r="D63" s="93">
        <v>336</v>
      </c>
      <c r="E63" s="79"/>
      <c r="F63" s="79"/>
      <c r="G63" s="79"/>
      <c r="H63" s="79"/>
      <c r="I63" s="79"/>
      <c r="J63" s="79"/>
      <c r="K63" s="79"/>
    </row>
    <row r="64" spans="2:11" ht="15.75" x14ac:dyDescent="0.25">
      <c r="B64" s="89" t="s">
        <v>200</v>
      </c>
      <c r="C64" s="79"/>
      <c r="D64" s="93">
        <v>27.5</v>
      </c>
      <c r="E64" s="79"/>
      <c r="F64" s="79"/>
      <c r="G64" s="79"/>
      <c r="H64" s="79"/>
      <c r="I64" s="79"/>
      <c r="J64" s="79"/>
      <c r="K64" s="79"/>
    </row>
    <row r="65" spans="2:11" ht="15.75" x14ac:dyDescent="0.25">
      <c r="B65" s="89" t="s">
        <v>201</v>
      </c>
      <c r="C65" s="79"/>
      <c r="D65" s="93">
        <v>573.9</v>
      </c>
      <c r="E65" s="79"/>
      <c r="F65" s="79"/>
      <c r="G65" s="79"/>
      <c r="H65" s="79"/>
      <c r="I65" s="79"/>
      <c r="J65" s="79"/>
      <c r="K65" s="79"/>
    </row>
    <row r="66" spans="2:11" ht="15.75" x14ac:dyDescent="0.25">
      <c r="B66" s="89" t="s">
        <v>153</v>
      </c>
      <c r="C66" s="79"/>
      <c r="D66" s="93">
        <v>120</v>
      </c>
      <c r="E66" s="79"/>
      <c r="F66" s="79"/>
      <c r="G66" s="79"/>
      <c r="H66" s="79"/>
      <c r="I66" s="79"/>
      <c r="J66" s="79"/>
      <c r="K66" s="79"/>
    </row>
    <row r="67" spans="2:11" ht="15.75" x14ac:dyDescent="0.25">
      <c r="B67" s="89" t="s">
        <v>202</v>
      </c>
      <c r="C67" s="79"/>
      <c r="D67" s="93">
        <v>565</v>
      </c>
      <c r="E67" s="79"/>
      <c r="F67" s="79"/>
      <c r="G67" s="79"/>
      <c r="H67" s="79"/>
      <c r="I67" s="79"/>
      <c r="J67" s="79"/>
      <c r="K67" s="79"/>
    </row>
    <row r="68" spans="2:11" ht="15.75" x14ac:dyDescent="0.25">
      <c r="B68" s="86" t="s">
        <v>188</v>
      </c>
      <c r="C68" s="94"/>
      <c r="D68" s="94" t="s">
        <v>128</v>
      </c>
      <c r="E68" s="94"/>
      <c r="F68" s="94"/>
      <c r="G68" s="94"/>
      <c r="H68" s="94"/>
      <c r="I68" s="94"/>
      <c r="J68" s="94"/>
      <c r="K68" s="94"/>
    </row>
    <row r="69" spans="2:11" ht="15.75" x14ac:dyDescent="0.25">
      <c r="B69" s="86" t="s">
        <v>189</v>
      </c>
      <c r="C69" s="94"/>
      <c r="D69" s="94"/>
      <c r="E69" s="94"/>
      <c r="F69" s="94"/>
      <c r="G69" s="94"/>
      <c r="H69" s="94"/>
      <c r="I69" s="94"/>
      <c r="J69" s="94"/>
      <c r="K69" s="94"/>
    </row>
    <row r="70" spans="2:11" ht="22.5" customHeight="1" x14ac:dyDescent="0.25">
      <c r="B70" s="95" t="s">
        <v>190</v>
      </c>
      <c r="C70" s="96"/>
      <c r="D70" s="96"/>
      <c r="E70" s="97"/>
      <c r="F70" s="97"/>
      <c r="G70" s="97"/>
      <c r="H70" s="97"/>
      <c r="I70" s="97"/>
      <c r="J70" s="97"/>
      <c r="K70" s="97"/>
    </row>
    <row r="71" spans="2:11" ht="22.5" customHeight="1" x14ac:dyDescent="0.25">
      <c r="B71" s="95" t="s">
        <v>203</v>
      </c>
      <c r="C71" s="96"/>
      <c r="D71" s="98">
        <v>102.1</v>
      </c>
      <c r="E71" s="97"/>
      <c r="F71" s="97"/>
      <c r="G71" s="97"/>
      <c r="H71" s="97"/>
      <c r="I71" s="97"/>
      <c r="J71" s="97"/>
      <c r="K71" s="97"/>
    </row>
    <row r="72" spans="2:11" ht="15.75" x14ac:dyDescent="0.25">
      <c r="B72" s="99" t="s">
        <v>129</v>
      </c>
      <c r="C72" s="96"/>
      <c r="D72" s="100">
        <v>1859.1</v>
      </c>
      <c r="E72" s="97"/>
      <c r="F72" s="97"/>
      <c r="G72" s="97"/>
      <c r="H72" s="97"/>
      <c r="I72" s="97"/>
      <c r="J72" s="97"/>
      <c r="K72" s="97"/>
    </row>
    <row r="73" spans="2:11" ht="15.75" x14ac:dyDescent="0.25">
      <c r="B73" s="99" t="s">
        <v>130</v>
      </c>
      <c r="C73" s="96"/>
      <c r="D73" s="100"/>
      <c r="E73" s="97"/>
      <c r="F73" s="97"/>
      <c r="G73" s="97"/>
      <c r="H73" s="97"/>
      <c r="I73" s="97"/>
      <c r="J73" s="97"/>
      <c r="K73" s="97"/>
    </row>
    <row r="74" spans="2:11" ht="15.75" x14ac:dyDescent="0.25">
      <c r="B74" s="99" t="s">
        <v>131</v>
      </c>
      <c r="C74" s="96"/>
      <c r="D74" s="100"/>
      <c r="E74" s="97"/>
      <c r="F74" s="97"/>
      <c r="G74" s="97"/>
      <c r="H74" s="97"/>
      <c r="I74" s="97"/>
      <c r="J74" s="97"/>
      <c r="K74" s="97"/>
    </row>
    <row r="75" spans="2:11" ht="15.75" x14ac:dyDescent="0.25">
      <c r="B75" s="99" t="s">
        <v>132</v>
      </c>
      <c r="C75" s="96"/>
      <c r="D75" s="100">
        <v>141.80000000000001</v>
      </c>
      <c r="E75" s="97"/>
      <c r="F75" s="97"/>
      <c r="G75" s="97"/>
      <c r="H75" s="97"/>
      <c r="I75" s="97"/>
      <c r="J75" s="97"/>
      <c r="K75" s="97"/>
    </row>
    <row r="76" spans="2:11" ht="15.75" x14ac:dyDescent="0.25">
      <c r="B76" s="99" t="s">
        <v>133</v>
      </c>
      <c r="C76" s="97"/>
      <c r="D76" s="101">
        <v>800</v>
      </c>
      <c r="E76" s="97"/>
      <c r="F76" s="97"/>
      <c r="G76" s="97"/>
      <c r="H76" s="97"/>
      <c r="I76" s="97"/>
      <c r="J76" s="97"/>
      <c r="K76" s="97"/>
    </row>
    <row r="77" spans="2:11" ht="15.75" x14ac:dyDescent="0.25">
      <c r="B77" s="99" t="s">
        <v>134</v>
      </c>
      <c r="C77" s="97"/>
      <c r="D77" s="101"/>
      <c r="E77" s="97"/>
      <c r="F77" s="97"/>
      <c r="G77" s="97"/>
      <c r="H77" s="97"/>
      <c r="I77" s="97"/>
      <c r="J77" s="97"/>
      <c r="K77" s="97"/>
    </row>
    <row r="78" spans="2:11" ht="15.75" x14ac:dyDescent="0.25">
      <c r="B78" s="99" t="s">
        <v>135</v>
      </c>
      <c r="C78" s="97"/>
      <c r="D78" s="101"/>
      <c r="E78" s="97"/>
      <c r="F78" s="97"/>
      <c r="G78" s="97"/>
      <c r="H78" s="97"/>
      <c r="I78" s="97"/>
      <c r="J78" s="97"/>
      <c r="K78" s="97"/>
    </row>
    <row r="79" spans="2:11" ht="15.75" x14ac:dyDescent="0.25">
      <c r="B79" s="99"/>
      <c r="C79" s="97"/>
      <c r="D79" s="100"/>
      <c r="E79" s="97"/>
      <c r="F79" s="97"/>
      <c r="G79" s="97"/>
      <c r="H79" s="97"/>
      <c r="I79" s="97"/>
      <c r="J79" s="97"/>
      <c r="K79" s="97"/>
    </row>
    <row r="80" spans="2:11" ht="15.75" x14ac:dyDescent="0.25">
      <c r="B80" s="99"/>
      <c r="C80" s="97"/>
      <c r="D80" s="100"/>
      <c r="E80" s="97"/>
      <c r="F80" s="97"/>
      <c r="G80" s="97"/>
      <c r="H80" s="97"/>
      <c r="I80" s="97"/>
      <c r="J80" s="97"/>
      <c r="K80" s="97"/>
    </row>
    <row r="81" spans="2:11" ht="15.75" x14ac:dyDescent="0.25">
      <c r="B81" s="99"/>
      <c r="C81" s="97"/>
      <c r="D81" s="100"/>
      <c r="E81" s="97"/>
      <c r="F81" s="97"/>
      <c r="G81" s="97"/>
      <c r="H81" s="97"/>
      <c r="I81" s="97"/>
      <c r="J81" s="97"/>
      <c r="K81" s="97"/>
    </row>
    <row r="82" spans="2:11" ht="15.75" x14ac:dyDescent="0.25">
      <c r="B82" s="99"/>
      <c r="C82" s="97"/>
      <c r="D82" s="100"/>
      <c r="E82" s="97"/>
      <c r="F82" s="97"/>
      <c r="G82" s="97"/>
      <c r="H82" s="97"/>
      <c r="I82" s="97"/>
      <c r="J82" s="97"/>
      <c r="K82" s="97"/>
    </row>
    <row r="83" spans="2:11" ht="15.75" x14ac:dyDescent="0.25">
      <c r="B83" s="99"/>
      <c r="C83" s="97"/>
      <c r="D83" s="100"/>
      <c r="E83" s="97"/>
      <c r="F83" s="97"/>
      <c r="G83" s="97"/>
      <c r="H83" s="97"/>
      <c r="I83" s="97"/>
      <c r="J83" s="97"/>
      <c r="K83" s="97"/>
    </row>
    <row r="84" spans="2:11" ht="15.75" x14ac:dyDescent="0.25">
      <c r="B84" s="102"/>
      <c r="C84" s="72" t="s">
        <v>136</v>
      </c>
      <c r="D84" s="72"/>
      <c r="E84" s="72"/>
      <c r="F84" s="72"/>
      <c r="G84" s="72" t="s">
        <v>137</v>
      </c>
      <c r="H84" s="73"/>
      <c r="I84" s="103"/>
      <c r="J84" s="103"/>
      <c r="K84" s="103"/>
    </row>
    <row r="85" spans="2:11" ht="15.75" x14ac:dyDescent="0.25">
      <c r="B85" s="102"/>
      <c r="C85" s="72"/>
      <c r="D85" s="72"/>
      <c r="E85" s="72"/>
      <c r="F85" s="72"/>
      <c r="G85" s="73"/>
      <c r="H85" s="73"/>
      <c r="I85" s="103"/>
      <c r="J85" s="103"/>
      <c r="K85" s="103"/>
    </row>
    <row r="86" spans="2:11" ht="15.75" x14ac:dyDescent="0.25">
      <c r="B86" s="102"/>
      <c r="C86" s="72" t="s">
        <v>138</v>
      </c>
      <c r="D86" s="72"/>
      <c r="E86" s="72"/>
      <c r="F86" s="72"/>
      <c r="G86" s="72" t="s">
        <v>139</v>
      </c>
      <c r="H86" s="73"/>
      <c r="I86" s="103"/>
      <c r="J86" s="103"/>
      <c r="K86" s="103"/>
    </row>
    <row r="87" spans="2:11" ht="15.75" x14ac:dyDescent="0.25">
      <c r="B87" s="104"/>
      <c r="C87" s="3"/>
      <c r="D87" s="3"/>
      <c r="E87" s="3"/>
      <c r="F87" s="3"/>
      <c r="G87" s="3"/>
      <c r="H87" s="3"/>
      <c r="I87" s="72"/>
      <c r="J87" s="73"/>
      <c r="K87" s="87"/>
    </row>
    <row r="88" spans="2:11" ht="15.75" x14ac:dyDescent="0.25">
      <c r="B88" s="105"/>
      <c r="C88" s="3"/>
      <c r="D88" s="3"/>
      <c r="E88" s="3"/>
      <c r="F88" s="3"/>
      <c r="G88" s="3"/>
      <c r="H88" s="3"/>
      <c r="I88" s="73"/>
      <c r="J88" s="73"/>
      <c r="K88" s="105"/>
    </row>
    <row r="89" spans="2:11" ht="15.75" x14ac:dyDescent="0.25">
      <c r="B89" s="73"/>
      <c r="C89" s="3"/>
      <c r="D89" s="3"/>
      <c r="E89" s="3"/>
      <c r="F89" s="3"/>
      <c r="G89" s="3"/>
      <c r="H89" s="3"/>
      <c r="I89" s="72"/>
      <c r="J89" s="73"/>
      <c r="K89" s="73"/>
    </row>
    <row r="90" spans="2:11" ht="15.75" x14ac:dyDescent="0.25">
      <c r="B90" s="73"/>
      <c r="C90" s="3"/>
      <c r="D90" s="3"/>
      <c r="E90" s="3"/>
      <c r="F90" s="3"/>
      <c r="G90" s="3"/>
      <c r="H90" s="3"/>
      <c r="I90" s="3"/>
      <c r="J90" s="3"/>
      <c r="K90" s="73"/>
    </row>
    <row r="91" spans="2:11" ht="15.75" x14ac:dyDescent="0.25">
      <c r="B91" s="73"/>
      <c r="C91" s="87"/>
      <c r="D91" s="3"/>
      <c r="E91" s="3"/>
      <c r="F91" s="3"/>
      <c r="G91" s="3"/>
      <c r="H91" s="3"/>
      <c r="I91" s="3"/>
      <c r="J91" s="3"/>
      <c r="K91" s="7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</sheetData>
  <mergeCells count="12">
    <mergeCell ref="B28:K28"/>
    <mergeCell ref="B3:J3"/>
    <mergeCell ref="B4:J4"/>
    <mergeCell ref="B11:K11"/>
    <mergeCell ref="B12:K12"/>
    <mergeCell ref="B13:K13"/>
    <mergeCell ref="B14:K14"/>
    <mergeCell ref="B15:K15"/>
    <mergeCell ref="B18:K18"/>
    <mergeCell ref="B19:K19"/>
    <mergeCell ref="B21:K21"/>
    <mergeCell ref="B23:K23"/>
  </mergeCells>
  <pageMargins left="0.11811023622047245" right="0.11811023622047245" top="0.15748031496062992" bottom="0.15748031496062992" header="0.31496062992125984" footer="0.19685039370078741"/>
  <pageSetup paperSize="9" scale="5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3"/>
  <sheetViews>
    <sheetView tabSelected="1" view="pageBreakPreview" zoomScale="60" zoomScaleNormal="100" workbookViewId="0">
      <selection activeCell="J128" sqref="J128"/>
    </sheetView>
  </sheetViews>
  <sheetFormatPr defaultRowHeight="15" x14ac:dyDescent="0.25"/>
  <cols>
    <col min="1" max="1" width="4.85546875" customWidth="1"/>
    <col min="2" max="2" width="36" customWidth="1"/>
    <col min="3" max="3" width="12.5703125" customWidth="1"/>
    <col min="4" max="4" width="15.85546875" customWidth="1"/>
    <col min="5" max="5" width="0" hidden="1" customWidth="1"/>
    <col min="6" max="6" width="11.7109375" hidden="1" customWidth="1"/>
    <col min="7" max="7" width="10" hidden="1" customWidth="1"/>
    <col min="8" max="8" width="11.85546875" hidden="1" customWidth="1"/>
    <col min="9" max="10" width="14.7109375" customWidth="1"/>
    <col min="11" max="11" width="13" customWidth="1"/>
    <col min="12" max="12" width="14.42578125" customWidth="1"/>
    <col min="13" max="13" width="12.42578125" customWidth="1"/>
    <col min="14" max="14" width="13.42578125" customWidth="1"/>
    <col min="16" max="16" width="9.140625" style="4" customWidth="1"/>
    <col min="17" max="19" width="9.140625" style="4"/>
  </cols>
  <sheetData>
    <row r="1" spans="2:17" x14ac:dyDescent="0.25">
      <c r="B1" s="1"/>
      <c r="C1" s="1"/>
      <c r="D1" s="2" t="s">
        <v>140</v>
      </c>
      <c r="E1" s="2"/>
      <c r="F1" s="2"/>
      <c r="G1" s="3"/>
      <c r="H1" s="3"/>
    </row>
    <row r="2" spans="2:17" x14ac:dyDescent="0.25">
      <c r="B2" s="128" t="s">
        <v>0</v>
      </c>
      <c r="C2" s="128"/>
      <c r="D2" s="128"/>
      <c r="E2" s="129"/>
      <c r="F2" s="129"/>
      <c r="G2" s="130"/>
      <c r="H2" s="130"/>
      <c r="I2" s="130"/>
      <c r="J2" s="5"/>
    </row>
    <row r="3" spans="2:17" x14ac:dyDescent="0.25">
      <c r="B3" s="1"/>
      <c r="C3" s="1" t="s">
        <v>1</v>
      </c>
      <c r="D3" s="1"/>
      <c r="E3" s="1"/>
      <c r="F3" s="1"/>
      <c r="G3" s="3"/>
      <c r="H3" s="3"/>
    </row>
    <row r="4" spans="2:17" ht="15" customHeight="1" x14ac:dyDescent="0.25">
      <c r="B4" s="131" t="s">
        <v>2</v>
      </c>
      <c r="C4" s="133" t="s">
        <v>3</v>
      </c>
      <c r="D4" s="131" t="s">
        <v>4</v>
      </c>
      <c r="E4" s="135" t="s">
        <v>5</v>
      </c>
      <c r="F4" s="6"/>
      <c r="G4" s="7"/>
      <c r="H4" s="7"/>
      <c r="I4" s="8"/>
      <c r="J4" s="8"/>
      <c r="K4" s="9"/>
      <c r="L4" s="9"/>
      <c r="M4" s="9"/>
      <c r="N4" s="9"/>
      <c r="P4" s="10"/>
    </row>
    <row r="5" spans="2:17" ht="75" x14ac:dyDescent="0.25">
      <c r="B5" s="132"/>
      <c r="C5" s="134"/>
      <c r="D5" s="132"/>
      <c r="E5" s="136"/>
      <c r="F5" s="11" t="s">
        <v>6</v>
      </c>
      <c r="G5" s="12" t="s">
        <v>7</v>
      </c>
      <c r="H5" s="13" t="s">
        <v>8</v>
      </c>
      <c r="I5" s="6" t="s">
        <v>5</v>
      </c>
      <c r="J5" s="6" t="s">
        <v>6</v>
      </c>
      <c r="K5" s="106" t="s">
        <v>144</v>
      </c>
      <c r="L5" s="9" t="s">
        <v>141</v>
      </c>
      <c r="M5" s="9" t="s">
        <v>142</v>
      </c>
      <c r="N5" s="9" t="s">
        <v>143</v>
      </c>
      <c r="P5" s="14"/>
    </row>
    <row r="6" spans="2:17" x14ac:dyDescent="0.25">
      <c r="B6" s="137" t="s">
        <v>9</v>
      </c>
      <c r="C6" s="138"/>
      <c r="D6" s="138"/>
      <c r="E6" s="126"/>
      <c r="F6" s="126"/>
      <c r="G6" s="126"/>
      <c r="H6" s="126"/>
      <c r="I6" s="15"/>
      <c r="J6" s="15"/>
      <c r="K6" s="9"/>
      <c r="L6" s="9"/>
      <c r="M6" s="9"/>
      <c r="N6" s="9"/>
      <c r="P6" s="14"/>
    </row>
    <row r="7" spans="2:17" ht="23.25" customHeight="1" x14ac:dyDescent="0.25">
      <c r="B7" s="16" t="s">
        <v>10</v>
      </c>
      <c r="C7" s="17"/>
      <c r="D7" s="13">
        <v>372427.14</v>
      </c>
      <c r="E7" s="18"/>
      <c r="F7" s="18"/>
      <c r="G7" s="19"/>
      <c r="H7" s="19"/>
      <c r="I7" s="20">
        <v>554683.4</v>
      </c>
      <c r="J7" s="21">
        <v>281129.3</v>
      </c>
      <c r="K7" s="19">
        <f>L7+M7+N7</f>
        <v>424249.00000000006</v>
      </c>
      <c r="L7" s="9">
        <v>134013.20000000001</v>
      </c>
      <c r="M7" s="9">
        <v>146533.1</v>
      </c>
      <c r="N7" s="9">
        <v>143702.70000000001</v>
      </c>
      <c r="P7" s="22"/>
      <c r="Q7" s="23"/>
    </row>
    <row r="8" spans="2:17" ht="45" hidden="1" x14ac:dyDescent="0.25">
      <c r="B8" s="24" t="s">
        <v>11</v>
      </c>
      <c r="C8" s="25"/>
      <c r="D8" s="13" t="e">
        <f>#REF!+#REF!+#REF!</f>
        <v>#REF!</v>
      </c>
      <c r="E8" s="18"/>
      <c r="F8" s="18"/>
      <c r="G8" s="19"/>
      <c r="H8" s="19"/>
      <c r="I8" s="20" t="e">
        <f>#REF!+#REF!+#REF!</f>
        <v>#REF!</v>
      </c>
      <c r="J8" s="20" t="e">
        <f>#REF!+#REF!+#REF!</f>
        <v>#REF!</v>
      </c>
      <c r="K8" s="19"/>
      <c r="L8" s="9"/>
      <c r="M8" s="9"/>
      <c r="N8" s="9"/>
      <c r="P8" s="22"/>
      <c r="Q8" s="23"/>
    </row>
    <row r="9" spans="2:17" x14ac:dyDescent="0.25">
      <c r="B9" s="26" t="s">
        <v>12</v>
      </c>
      <c r="C9" s="25"/>
      <c r="D9" s="13">
        <v>0</v>
      </c>
      <c r="E9" s="18"/>
      <c r="F9" s="18"/>
      <c r="G9" s="19"/>
      <c r="H9" s="19"/>
      <c r="I9" s="20">
        <v>0</v>
      </c>
      <c r="J9" s="20">
        <v>0</v>
      </c>
      <c r="K9" s="19"/>
      <c r="L9" s="9"/>
      <c r="M9" s="9"/>
      <c r="N9" s="9"/>
      <c r="P9" s="22"/>
      <c r="Q9" s="23"/>
    </row>
    <row r="10" spans="2:17" ht="35.25" customHeight="1" x14ac:dyDescent="0.25">
      <c r="B10" s="26" t="s">
        <v>13</v>
      </c>
      <c r="C10" s="27"/>
      <c r="D10" s="13">
        <v>13083.9</v>
      </c>
      <c r="E10" s="18"/>
      <c r="F10" s="18"/>
      <c r="G10" s="19"/>
      <c r="H10" s="19"/>
      <c r="I10" s="20">
        <v>20376.8</v>
      </c>
      <c r="J10" s="21">
        <v>7696.3</v>
      </c>
      <c r="K10" s="19">
        <f>L10+M10+N10</f>
        <v>20968.5</v>
      </c>
      <c r="L10" s="9">
        <v>6770.4</v>
      </c>
      <c r="M10" s="9">
        <v>5779</v>
      </c>
      <c r="N10" s="9">
        <v>8419.1</v>
      </c>
      <c r="P10" s="22"/>
      <c r="Q10" s="23"/>
    </row>
    <row r="11" spans="2:17" x14ac:dyDescent="0.25">
      <c r="B11" s="28" t="s">
        <v>14</v>
      </c>
      <c r="C11" s="29"/>
      <c r="D11" s="30">
        <f>D10+D9+D7</f>
        <v>385511.04000000004</v>
      </c>
      <c r="E11" s="30">
        <f t="shared" ref="E11:I11" si="0">E10+E9+E7</f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575060.20000000007</v>
      </c>
      <c r="J11" s="31">
        <f>J10+J9+J7</f>
        <v>288825.59999999998</v>
      </c>
      <c r="K11" s="141">
        <f>K10+K7</f>
        <v>445217.50000000006</v>
      </c>
      <c r="L11" s="9">
        <f>L10+L7</f>
        <v>140783.6</v>
      </c>
      <c r="M11" s="9">
        <f>M10+M7</f>
        <v>152312.1</v>
      </c>
      <c r="N11" s="9">
        <f>N10+N7</f>
        <v>152121.80000000002</v>
      </c>
      <c r="P11" s="22"/>
    </row>
    <row r="12" spans="2:17" x14ac:dyDescent="0.25">
      <c r="B12" s="124" t="s">
        <v>15</v>
      </c>
      <c r="C12" s="125"/>
      <c r="D12" s="125"/>
      <c r="E12" s="126"/>
      <c r="F12" s="126"/>
      <c r="G12" s="126"/>
      <c r="H12" s="126"/>
      <c r="I12" s="32"/>
      <c r="J12" s="32"/>
      <c r="K12" s="9"/>
      <c r="L12" s="9"/>
      <c r="M12" s="9"/>
      <c r="N12" s="9"/>
      <c r="P12" s="22"/>
    </row>
    <row r="13" spans="2:17" ht="22.5" customHeight="1" x14ac:dyDescent="0.25">
      <c r="B13" s="26" t="s">
        <v>16</v>
      </c>
      <c r="C13" s="18"/>
      <c r="D13" s="33">
        <v>297937</v>
      </c>
      <c r="E13" s="34"/>
      <c r="F13" s="34"/>
      <c r="G13" s="34"/>
      <c r="H13" s="34"/>
      <c r="I13" s="20">
        <v>354349.7</v>
      </c>
      <c r="J13" s="21">
        <f>J14+J15+J16+J17+J18+J19+J20+J21+J22+J23+J24+J25+J26+J27+J28+J30+J31+J32+J66+J67+J69+J70+J71+J72+J109</f>
        <v>326723.44000000012</v>
      </c>
      <c r="K13" s="35">
        <f>L13+M13+N13</f>
        <v>519464.78999999992</v>
      </c>
      <c r="L13" s="35">
        <f>L14+L16+L17+L18+L19+L20+L21+L22+L23+L28+L31+L32+L67+L72+L109+L68+L71</f>
        <v>197244.09999999998</v>
      </c>
      <c r="M13" s="35">
        <f>M14+M16+M17+M18+M19+M20+M21+M22+M23+M28+M31+M32+M67+M72+M109+M68+M71+M29</f>
        <v>118122.59</v>
      </c>
      <c r="N13" s="35">
        <f>N14+N16+N17+N18+N19+N20+N21+N22+N23+N28+N31+N32+N67+N72+N109+N68+N71</f>
        <v>204098.09999999998</v>
      </c>
      <c r="P13" s="22"/>
    </row>
    <row r="14" spans="2:17" x14ac:dyDescent="0.25">
      <c r="B14" s="24" t="s">
        <v>17</v>
      </c>
      <c r="C14" s="36"/>
      <c r="D14" s="37">
        <v>129435</v>
      </c>
      <c r="E14" s="18"/>
      <c r="F14" s="18"/>
      <c r="G14" s="19"/>
      <c r="H14" s="19"/>
      <c r="I14" s="20">
        <v>144056.1</v>
      </c>
      <c r="J14" s="21">
        <v>153994.6</v>
      </c>
      <c r="K14" s="35">
        <f t="shared" ref="K14:K77" si="1">L14+M14+N14</f>
        <v>189718.90000000002</v>
      </c>
      <c r="L14" s="140">
        <v>70298.3</v>
      </c>
      <c r="M14" s="112">
        <v>48813.9</v>
      </c>
      <c r="N14" s="112">
        <v>70606.7</v>
      </c>
      <c r="O14" s="23"/>
      <c r="P14" s="22"/>
    </row>
    <row r="15" spans="2:17" ht="20.25" customHeight="1" x14ac:dyDescent="0.25">
      <c r="B15" s="24" t="s">
        <v>18</v>
      </c>
      <c r="C15" s="36"/>
      <c r="D15" s="37">
        <v>0</v>
      </c>
      <c r="E15" s="18"/>
      <c r="F15" s="18"/>
      <c r="G15" s="19"/>
      <c r="H15" s="19"/>
      <c r="I15" s="20">
        <v>0</v>
      </c>
      <c r="J15" s="21">
        <v>0</v>
      </c>
      <c r="K15" s="35">
        <f t="shared" si="1"/>
        <v>0</v>
      </c>
      <c r="L15" s="7"/>
      <c r="M15" s="7"/>
      <c r="N15" s="7"/>
      <c r="P15" s="22"/>
    </row>
    <row r="16" spans="2:17" x14ac:dyDescent="0.25">
      <c r="B16" s="24" t="s">
        <v>19</v>
      </c>
      <c r="C16" s="36"/>
      <c r="D16" s="37">
        <v>10676.1</v>
      </c>
      <c r="E16" s="18"/>
      <c r="F16" s="18"/>
      <c r="G16" s="19"/>
      <c r="H16" s="19"/>
      <c r="I16" s="20">
        <v>8406.2999999999993</v>
      </c>
      <c r="J16" s="21">
        <v>7908.7</v>
      </c>
      <c r="K16" s="35">
        <f t="shared" si="1"/>
        <v>8057.4</v>
      </c>
      <c r="L16" s="7">
        <v>833.9</v>
      </c>
      <c r="M16" s="7">
        <v>2920.2</v>
      </c>
      <c r="N16" s="7">
        <v>4303.3</v>
      </c>
      <c r="P16" s="22"/>
    </row>
    <row r="17" spans="2:19" ht="37.5" customHeight="1" x14ac:dyDescent="0.25">
      <c r="B17" s="24" t="s">
        <v>20</v>
      </c>
      <c r="C17" s="36"/>
      <c r="D17" s="37">
        <v>3486.3</v>
      </c>
      <c r="E17" s="18"/>
      <c r="F17" s="18"/>
      <c r="G17" s="19"/>
      <c r="H17" s="19"/>
      <c r="I17" s="20">
        <v>3913.7</v>
      </c>
      <c r="J17" s="21">
        <v>3087.2</v>
      </c>
      <c r="K17" s="35">
        <f t="shared" si="1"/>
        <v>4876.5</v>
      </c>
      <c r="L17" s="7">
        <v>1710.4</v>
      </c>
      <c r="M17" s="7">
        <v>1359.3</v>
      </c>
      <c r="N17" s="7">
        <v>1806.8</v>
      </c>
      <c r="P17" s="22"/>
    </row>
    <row r="18" spans="2:19" ht="30" customHeight="1" x14ac:dyDescent="0.25">
      <c r="B18" s="24" t="s">
        <v>21</v>
      </c>
      <c r="C18" s="36"/>
      <c r="D18" s="37">
        <v>522.20000000000005</v>
      </c>
      <c r="E18" s="18"/>
      <c r="F18" s="18"/>
      <c r="G18" s="19"/>
      <c r="H18" s="19"/>
      <c r="I18" s="20">
        <v>586.6</v>
      </c>
      <c r="J18" s="21">
        <v>1159.5</v>
      </c>
      <c r="K18" s="35">
        <f t="shared" si="1"/>
        <v>1859.1000000000001</v>
      </c>
      <c r="L18" s="7">
        <v>270.10000000000002</v>
      </c>
      <c r="M18" s="7">
        <v>1254.2</v>
      </c>
      <c r="N18" s="7">
        <v>334.8</v>
      </c>
      <c r="P18" s="22"/>
    </row>
    <row r="19" spans="2:19" x14ac:dyDescent="0.25">
      <c r="B19" s="24" t="s">
        <v>22</v>
      </c>
      <c r="C19" s="36"/>
      <c r="D19" s="37">
        <v>4898.7</v>
      </c>
      <c r="E19" s="18"/>
      <c r="F19" s="18"/>
      <c r="G19" s="19"/>
      <c r="H19" s="19"/>
      <c r="I19" s="20">
        <v>3853.5</v>
      </c>
      <c r="J19" s="21">
        <v>3070.6</v>
      </c>
      <c r="K19" s="35">
        <f t="shared" si="1"/>
        <v>4845.7000000000007</v>
      </c>
      <c r="L19" s="7">
        <v>1740.4</v>
      </c>
      <c r="M19" s="7">
        <v>1297.4000000000001</v>
      </c>
      <c r="N19" s="7">
        <v>1807.9</v>
      </c>
      <c r="P19" s="22"/>
    </row>
    <row r="20" spans="2:19" x14ac:dyDescent="0.25">
      <c r="B20" s="24" t="s">
        <v>23</v>
      </c>
      <c r="C20" s="36"/>
      <c r="D20" s="37">
        <v>3265.8</v>
      </c>
      <c r="E20" s="18"/>
      <c r="F20" s="18"/>
      <c r="G20" s="19"/>
      <c r="H20" s="19"/>
      <c r="I20" s="20">
        <v>2568.9</v>
      </c>
      <c r="J20" s="21">
        <v>2047</v>
      </c>
      <c r="K20" s="35">
        <f t="shared" si="1"/>
        <v>3230.3</v>
      </c>
      <c r="L20" s="7">
        <v>1160.2</v>
      </c>
      <c r="M20" s="7">
        <v>864.9</v>
      </c>
      <c r="N20" s="139">
        <v>1205.2</v>
      </c>
      <c r="P20" s="22"/>
    </row>
    <row r="21" spans="2:19" ht="29.25" customHeight="1" x14ac:dyDescent="0.25">
      <c r="B21" s="26" t="s">
        <v>24</v>
      </c>
      <c r="C21" s="36"/>
      <c r="D21" s="37">
        <v>27663.9</v>
      </c>
      <c r="E21" s="18"/>
      <c r="F21" s="18"/>
      <c r="G21" s="19"/>
      <c r="H21" s="19"/>
      <c r="I21" s="20">
        <v>13918.4</v>
      </c>
      <c r="J21" s="21">
        <v>2265.5</v>
      </c>
      <c r="K21" s="35">
        <f t="shared" si="1"/>
        <v>12740.96</v>
      </c>
      <c r="L21" s="109">
        <v>900.4</v>
      </c>
      <c r="M21" s="109">
        <v>5153.5600000000004</v>
      </c>
      <c r="N21" s="7">
        <v>6687</v>
      </c>
      <c r="P21" s="22"/>
    </row>
    <row r="22" spans="2:19" x14ac:dyDescent="0.25">
      <c r="B22" s="26" t="s">
        <v>25</v>
      </c>
      <c r="C22" s="36"/>
      <c r="D22" s="37">
        <v>189.9</v>
      </c>
      <c r="E22" s="18"/>
      <c r="F22" s="18"/>
      <c r="G22" s="19"/>
      <c r="H22" s="19"/>
      <c r="I22" s="20">
        <v>238.9</v>
      </c>
      <c r="J22" s="21">
        <v>237</v>
      </c>
      <c r="K22" s="35">
        <f t="shared" si="1"/>
        <v>238.1</v>
      </c>
      <c r="L22" s="109">
        <v>79.099999999999994</v>
      </c>
      <c r="M22" s="7">
        <v>79.599999999999994</v>
      </c>
      <c r="N22" s="7">
        <v>79.400000000000006</v>
      </c>
      <c r="P22" s="22"/>
    </row>
    <row r="23" spans="2:19" x14ac:dyDescent="0.25">
      <c r="B23" s="26" t="s">
        <v>26</v>
      </c>
      <c r="C23" s="36"/>
      <c r="D23" s="37">
        <v>151.19999999999999</v>
      </c>
      <c r="E23" s="18"/>
      <c r="F23" s="18"/>
      <c r="G23" s="19"/>
      <c r="H23" s="19"/>
      <c r="I23" s="20">
        <v>100.8</v>
      </c>
      <c r="J23" s="21">
        <v>151.19999999999999</v>
      </c>
      <c r="K23" s="35">
        <f t="shared" si="1"/>
        <v>151.19999999999999</v>
      </c>
      <c r="L23" s="109">
        <v>100.8</v>
      </c>
      <c r="M23" s="7">
        <v>50.4</v>
      </c>
      <c r="N23" s="7"/>
      <c r="P23" s="22"/>
    </row>
    <row r="24" spans="2:19" x14ac:dyDescent="0.25">
      <c r="B24" s="24" t="s">
        <v>27</v>
      </c>
      <c r="C24" s="36"/>
      <c r="D24" s="37">
        <v>55.2</v>
      </c>
      <c r="E24" s="18"/>
      <c r="F24" s="18"/>
      <c r="G24" s="19"/>
      <c r="H24" s="19"/>
      <c r="I24" s="20">
        <v>0</v>
      </c>
      <c r="J24" s="21">
        <v>49</v>
      </c>
      <c r="K24" s="35">
        <f t="shared" si="1"/>
        <v>0</v>
      </c>
      <c r="L24" s="7"/>
      <c r="M24" s="7"/>
      <c r="N24" s="7"/>
      <c r="P24" s="22"/>
    </row>
    <row r="25" spans="2:19" x14ac:dyDescent="0.25">
      <c r="B25" s="24" t="s">
        <v>28</v>
      </c>
      <c r="C25" s="36"/>
      <c r="D25" s="37">
        <v>0</v>
      </c>
      <c r="E25" s="18"/>
      <c r="F25" s="18"/>
      <c r="G25" s="19"/>
      <c r="H25" s="19"/>
      <c r="I25" s="20">
        <v>38830</v>
      </c>
      <c r="J25" s="21"/>
      <c r="K25" s="35">
        <f t="shared" si="1"/>
        <v>0</v>
      </c>
      <c r="L25" s="7"/>
      <c r="M25" s="7"/>
      <c r="N25" s="7"/>
      <c r="P25" s="22"/>
    </row>
    <row r="26" spans="2:19" x14ac:dyDescent="0.25">
      <c r="B26" s="24" t="s">
        <v>95</v>
      </c>
      <c r="C26" s="36"/>
      <c r="D26" s="37"/>
      <c r="E26" s="18"/>
      <c r="F26" s="18"/>
      <c r="G26" s="19"/>
      <c r="H26" s="19"/>
      <c r="I26" s="20"/>
      <c r="J26" s="21"/>
      <c r="K26" s="35">
        <f t="shared" si="1"/>
        <v>0</v>
      </c>
      <c r="L26" s="7"/>
      <c r="M26" s="7"/>
      <c r="N26" s="139"/>
      <c r="P26" s="22"/>
    </row>
    <row r="27" spans="2:19" x14ac:dyDescent="0.25">
      <c r="B27" s="24" t="s">
        <v>29</v>
      </c>
      <c r="C27" s="36"/>
      <c r="D27" s="37">
        <v>0</v>
      </c>
      <c r="E27" s="18"/>
      <c r="F27" s="18"/>
      <c r="G27" s="19"/>
      <c r="H27" s="19"/>
      <c r="I27" s="20">
        <v>0</v>
      </c>
      <c r="J27" s="21">
        <v>67.8</v>
      </c>
      <c r="K27" s="35">
        <f t="shared" si="1"/>
        <v>0</v>
      </c>
      <c r="L27" s="7"/>
      <c r="M27" s="7"/>
      <c r="N27" s="7"/>
      <c r="P27" s="22"/>
    </row>
    <row r="28" spans="2:19" ht="34.5" customHeight="1" x14ac:dyDescent="0.25">
      <c r="B28" s="24" t="s">
        <v>30</v>
      </c>
      <c r="C28" s="36"/>
      <c r="D28" s="37">
        <v>0</v>
      </c>
      <c r="E28" s="18"/>
      <c r="F28" s="18"/>
      <c r="G28" s="19"/>
      <c r="H28" s="19"/>
      <c r="I28" s="20">
        <v>294.39999999999998</v>
      </c>
      <c r="J28" s="21">
        <v>199</v>
      </c>
      <c r="K28" s="35">
        <f t="shared" si="1"/>
        <v>0</v>
      </c>
      <c r="L28" s="7"/>
      <c r="M28" s="7"/>
      <c r="N28" s="7"/>
      <c r="P28" s="22"/>
    </row>
    <row r="29" spans="2:19" x14ac:dyDescent="0.25">
      <c r="B29" s="24" t="s">
        <v>31</v>
      </c>
      <c r="C29" s="36"/>
      <c r="D29" s="37">
        <v>0</v>
      </c>
      <c r="E29" s="18"/>
      <c r="F29" s="18"/>
      <c r="G29" s="19"/>
      <c r="H29" s="19"/>
      <c r="I29" s="20">
        <v>0</v>
      </c>
      <c r="J29" s="21"/>
      <c r="K29" s="35">
        <f t="shared" si="1"/>
        <v>102.1</v>
      </c>
      <c r="L29" s="7"/>
      <c r="M29" s="7">
        <v>102.1</v>
      </c>
      <c r="N29" s="7"/>
      <c r="P29" s="22"/>
    </row>
    <row r="30" spans="2:19" x14ac:dyDescent="0.25">
      <c r="B30" s="24" t="s">
        <v>32</v>
      </c>
      <c r="C30" s="36"/>
      <c r="D30" s="37">
        <v>8.1</v>
      </c>
      <c r="E30" s="18"/>
      <c r="F30" s="18"/>
      <c r="G30" s="19"/>
      <c r="H30" s="19"/>
      <c r="I30" s="20">
        <v>153</v>
      </c>
      <c r="J30" s="21">
        <v>10</v>
      </c>
      <c r="K30" s="35">
        <f t="shared" si="1"/>
        <v>0</v>
      </c>
      <c r="L30" s="7"/>
      <c r="M30" s="7"/>
      <c r="N30" s="7"/>
      <c r="O30" s="4"/>
      <c r="P30" s="22"/>
    </row>
    <row r="31" spans="2:19" x14ac:dyDescent="0.25">
      <c r="B31" s="26" t="s">
        <v>33</v>
      </c>
      <c r="C31" s="18"/>
      <c r="D31" s="37">
        <v>34.5</v>
      </c>
      <c r="E31" s="18"/>
      <c r="F31" s="18"/>
      <c r="G31" s="19"/>
      <c r="H31" s="19"/>
      <c r="I31" s="20">
        <v>34.5</v>
      </c>
      <c r="J31" s="21">
        <v>34.700000000000003</v>
      </c>
      <c r="K31" s="35">
        <f t="shared" si="1"/>
        <v>34.520000000000003</v>
      </c>
      <c r="L31" s="7"/>
      <c r="M31" s="7">
        <f>34.52</f>
        <v>34.520000000000003</v>
      </c>
      <c r="N31" s="7"/>
      <c r="O31" s="4"/>
      <c r="P31" s="22"/>
    </row>
    <row r="32" spans="2:19" ht="20.25" customHeight="1" x14ac:dyDescent="0.25">
      <c r="B32" s="26" t="s">
        <v>34</v>
      </c>
      <c r="C32" s="18"/>
      <c r="D32" s="37">
        <v>10724.7</v>
      </c>
      <c r="E32" s="18"/>
      <c r="F32" s="18"/>
      <c r="G32" s="19"/>
      <c r="H32" s="19"/>
      <c r="I32" s="20">
        <v>23302.1</v>
      </c>
      <c r="J32" s="21">
        <f>J37+J44+J45+J46+J49+J50+J52+J56+J60</f>
        <v>30278.3</v>
      </c>
      <c r="K32" s="35">
        <f t="shared" si="1"/>
        <v>41910.51</v>
      </c>
      <c r="L32" s="110">
        <f>L36+L37+L38+L39+L40+L41+L42+L43+L44+L45+L46+L47+L48+L49+L50+L52+L53+L56+L60+L54</f>
        <v>3215.9</v>
      </c>
      <c r="M32" s="110">
        <f>M36+M37+M38+M39+M40+M41+M42+M43+M44+M45+M46+M47+M48+M49+M50+M52+M53+M56+M60+M54+M55+M51</f>
        <v>1788.6100000000001</v>
      </c>
      <c r="N32" s="110">
        <f>N36+N37+N38+N39+N40+N41+N42+N43+N44+N45+N46+N47+N48+N49+N50+N52+N53+N56+N60+N54+N55+N51+N57+N59+N64+N62+N63+N58</f>
        <v>36906</v>
      </c>
      <c r="O32" s="108"/>
      <c r="P32" s="22"/>
      <c r="Q32" s="38"/>
      <c r="R32" s="38"/>
      <c r="S32" s="38"/>
    </row>
    <row r="33" spans="2:16" hidden="1" x14ac:dyDescent="0.25">
      <c r="B33" s="24" t="s">
        <v>35</v>
      </c>
      <c r="C33" s="36"/>
      <c r="D33" s="37" t="e">
        <f>#REF!+#REF!+#REF!</f>
        <v>#REF!</v>
      </c>
      <c r="E33" s="18"/>
      <c r="F33" s="18"/>
      <c r="G33" s="19"/>
      <c r="H33" s="19"/>
      <c r="I33" s="20" t="e">
        <f>#REF!+#REF!+#REF!</f>
        <v>#REF!</v>
      </c>
      <c r="J33" s="21" t="e">
        <f>#REF!+#REF!+#REF!</f>
        <v>#REF!</v>
      </c>
      <c r="K33" s="35">
        <f t="shared" si="1"/>
        <v>0</v>
      </c>
      <c r="L33" s="7"/>
      <c r="M33" s="7"/>
      <c r="N33" s="7"/>
      <c r="O33" s="4"/>
      <c r="P33" s="22"/>
    </row>
    <row r="34" spans="2:16" hidden="1" x14ac:dyDescent="0.25">
      <c r="B34" s="24" t="s">
        <v>36</v>
      </c>
      <c r="C34" s="36"/>
      <c r="D34" s="37" t="e">
        <f>#REF!+#REF!+#REF!</f>
        <v>#REF!</v>
      </c>
      <c r="E34" s="18"/>
      <c r="F34" s="18"/>
      <c r="G34" s="19"/>
      <c r="H34" s="19"/>
      <c r="I34" s="20" t="e">
        <f>#REF!+#REF!+#REF!</f>
        <v>#REF!</v>
      </c>
      <c r="J34" s="21" t="e">
        <f>#REF!+#REF!+#REF!</f>
        <v>#REF!</v>
      </c>
      <c r="K34" s="35">
        <f t="shared" si="1"/>
        <v>0</v>
      </c>
      <c r="L34" s="7"/>
      <c r="M34" s="7"/>
      <c r="N34" s="7"/>
      <c r="O34" s="4"/>
      <c r="P34" s="22"/>
    </row>
    <row r="35" spans="2:16" hidden="1" x14ac:dyDescent="0.25">
      <c r="B35" s="24" t="s">
        <v>37</v>
      </c>
      <c r="C35" s="36"/>
      <c r="D35" s="37" t="e">
        <f>#REF!+#REF!+#REF!</f>
        <v>#REF!</v>
      </c>
      <c r="E35" s="18"/>
      <c r="F35" s="18"/>
      <c r="G35" s="19"/>
      <c r="H35" s="19"/>
      <c r="I35" s="20" t="e">
        <f>#REF!+#REF!+#REF!</f>
        <v>#REF!</v>
      </c>
      <c r="J35" s="21" t="e">
        <f>#REF!+#REF!+#REF!</f>
        <v>#REF!</v>
      </c>
      <c r="K35" s="35">
        <f t="shared" si="1"/>
        <v>0</v>
      </c>
      <c r="L35" s="7"/>
      <c r="M35" s="7"/>
      <c r="N35" s="7"/>
      <c r="O35" s="4"/>
      <c r="P35" s="22"/>
    </row>
    <row r="36" spans="2:16" x14ac:dyDescent="0.25">
      <c r="B36" s="24" t="s">
        <v>38</v>
      </c>
      <c r="C36" s="36"/>
      <c r="D36" s="37">
        <v>98.8</v>
      </c>
      <c r="E36" s="18"/>
      <c r="F36" s="18"/>
      <c r="G36" s="19"/>
      <c r="H36" s="19"/>
      <c r="I36" s="20">
        <v>387</v>
      </c>
      <c r="J36" s="21"/>
      <c r="K36" s="35">
        <f t="shared" si="1"/>
        <v>1636.5</v>
      </c>
      <c r="L36" s="7"/>
      <c r="M36" s="7"/>
      <c r="N36" s="7">
        <v>1636.5</v>
      </c>
      <c r="O36" s="4"/>
      <c r="P36" s="22"/>
    </row>
    <row r="37" spans="2:16" x14ac:dyDescent="0.25">
      <c r="B37" s="24" t="s">
        <v>39</v>
      </c>
      <c r="C37" s="36"/>
      <c r="D37" s="37">
        <v>0</v>
      </c>
      <c r="E37" s="18"/>
      <c r="F37" s="18"/>
      <c r="G37" s="19"/>
      <c r="H37" s="19"/>
      <c r="I37" s="20">
        <v>0</v>
      </c>
      <c r="J37" s="21">
        <v>1731.5</v>
      </c>
      <c r="K37" s="35">
        <f t="shared" si="1"/>
        <v>0</v>
      </c>
      <c r="L37" s="7"/>
      <c r="M37" s="7"/>
      <c r="N37" s="7"/>
      <c r="P37" s="22"/>
    </row>
    <row r="38" spans="2:16" x14ac:dyDescent="0.25">
      <c r="B38" s="24" t="s">
        <v>40</v>
      </c>
      <c r="C38" s="36"/>
      <c r="D38" s="37">
        <v>375</v>
      </c>
      <c r="E38" s="18"/>
      <c r="F38" s="18"/>
      <c r="G38" s="19"/>
      <c r="H38" s="19"/>
      <c r="I38" s="20">
        <v>2562.6</v>
      </c>
      <c r="J38" s="21"/>
      <c r="K38" s="35">
        <f t="shared" si="1"/>
        <v>0</v>
      </c>
      <c r="L38" s="7"/>
      <c r="M38" s="7"/>
      <c r="N38" s="7"/>
      <c r="P38" s="22"/>
    </row>
    <row r="39" spans="2:16" x14ac:dyDescent="0.25">
      <c r="B39" s="24" t="s">
        <v>41</v>
      </c>
      <c r="C39" s="36"/>
      <c r="D39" s="37">
        <v>0</v>
      </c>
      <c r="E39" s="18"/>
      <c r="F39" s="18"/>
      <c r="G39" s="19"/>
      <c r="H39" s="19"/>
      <c r="I39" s="20">
        <v>823.5</v>
      </c>
      <c r="J39" s="21"/>
      <c r="K39" s="35">
        <f t="shared" si="1"/>
        <v>0</v>
      </c>
      <c r="L39" s="7"/>
      <c r="M39" s="7"/>
      <c r="N39" s="7"/>
      <c r="P39" s="22"/>
    </row>
    <row r="40" spans="2:16" x14ac:dyDescent="0.25">
      <c r="B40" s="24" t="s">
        <v>42</v>
      </c>
      <c r="C40" s="36"/>
      <c r="D40" s="37">
        <v>0</v>
      </c>
      <c r="E40" s="18"/>
      <c r="F40" s="18"/>
      <c r="G40" s="19"/>
      <c r="H40" s="19"/>
      <c r="I40" s="20">
        <v>1086</v>
      </c>
      <c r="J40" s="21"/>
      <c r="K40" s="35">
        <f t="shared" si="1"/>
        <v>0</v>
      </c>
      <c r="L40" s="7"/>
      <c r="M40" s="7"/>
      <c r="N40" s="7"/>
      <c r="P40" s="22"/>
    </row>
    <row r="41" spans="2:16" x14ac:dyDescent="0.25">
      <c r="B41" s="24" t="s">
        <v>43</v>
      </c>
      <c r="C41" s="36"/>
      <c r="D41" s="37">
        <v>0</v>
      </c>
      <c r="E41" s="18"/>
      <c r="F41" s="18"/>
      <c r="G41" s="19"/>
      <c r="H41" s="19"/>
      <c r="I41" s="20">
        <v>1403</v>
      </c>
      <c r="J41" s="21"/>
      <c r="K41" s="35">
        <f t="shared" si="1"/>
        <v>0</v>
      </c>
      <c r="L41" s="7"/>
      <c r="M41" s="7"/>
      <c r="N41" s="7"/>
      <c r="P41" s="22"/>
    </row>
    <row r="42" spans="2:16" x14ac:dyDescent="0.25">
      <c r="B42" s="24" t="s">
        <v>44</v>
      </c>
      <c r="C42" s="36"/>
      <c r="D42" s="37">
        <v>150.9</v>
      </c>
      <c r="E42" s="18"/>
      <c r="F42" s="18"/>
      <c r="G42" s="19"/>
      <c r="H42" s="19"/>
      <c r="I42" s="20">
        <v>0</v>
      </c>
      <c r="J42" s="21"/>
      <c r="K42" s="35">
        <f t="shared" si="1"/>
        <v>0</v>
      </c>
      <c r="L42" s="7"/>
      <c r="M42" s="7"/>
      <c r="N42" s="7"/>
      <c r="P42" s="22"/>
    </row>
    <row r="43" spans="2:16" x14ac:dyDescent="0.25">
      <c r="B43" s="24" t="s">
        <v>45</v>
      </c>
      <c r="C43" s="36"/>
      <c r="D43" s="37">
        <v>209</v>
      </c>
      <c r="E43" s="18"/>
      <c r="F43" s="18"/>
      <c r="G43" s="19"/>
      <c r="H43" s="19"/>
      <c r="I43" s="20">
        <v>0</v>
      </c>
      <c r="J43" s="21">
        <v>0</v>
      </c>
      <c r="K43" s="35">
        <f t="shared" si="1"/>
        <v>72.2</v>
      </c>
      <c r="L43" s="7"/>
      <c r="M43" s="7"/>
      <c r="N43" s="7">
        <v>72.2</v>
      </c>
      <c r="P43" s="22"/>
    </row>
    <row r="44" spans="2:16" x14ac:dyDescent="0.25">
      <c r="B44" s="24" t="s">
        <v>46</v>
      </c>
      <c r="C44" s="36"/>
      <c r="D44" s="37">
        <v>4256.3999999999996</v>
      </c>
      <c r="E44" s="18"/>
      <c r="F44" s="18"/>
      <c r="G44" s="19"/>
      <c r="H44" s="19"/>
      <c r="I44" s="20">
        <v>2252.5</v>
      </c>
      <c r="J44" s="21">
        <v>2914.6</v>
      </c>
      <c r="K44" s="35">
        <f t="shared" si="1"/>
        <v>1931</v>
      </c>
      <c r="L44" s="7"/>
      <c r="M44" s="7"/>
      <c r="N44" s="7">
        <v>1931</v>
      </c>
      <c r="P44" s="22"/>
    </row>
    <row r="45" spans="2:16" x14ac:dyDescent="0.25">
      <c r="B45" s="24" t="s">
        <v>47</v>
      </c>
      <c r="C45" s="36"/>
      <c r="D45" s="37">
        <v>0</v>
      </c>
      <c r="E45" s="18"/>
      <c r="F45" s="18"/>
      <c r="G45" s="19"/>
      <c r="H45" s="19"/>
      <c r="I45" s="20">
        <v>0</v>
      </c>
      <c r="J45" s="21">
        <v>1411.2</v>
      </c>
      <c r="K45" s="35">
        <f t="shared" si="1"/>
        <v>0</v>
      </c>
      <c r="L45" s="7"/>
      <c r="M45" s="7"/>
      <c r="N45" s="7"/>
      <c r="P45" s="22"/>
    </row>
    <row r="46" spans="2:16" x14ac:dyDescent="0.25">
      <c r="B46" s="24" t="s">
        <v>48</v>
      </c>
      <c r="C46" s="36"/>
      <c r="D46" s="37">
        <v>0</v>
      </c>
      <c r="E46" s="18"/>
      <c r="F46" s="18"/>
      <c r="G46" s="19"/>
      <c r="H46" s="19"/>
      <c r="I46" s="20">
        <v>0</v>
      </c>
      <c r="J46" s="21">
        <v>294</v>
      </c>
      <c r="K46" s="35">
        <f t="shared" si="1"/>
        <v>0</v>
      </c>
      <c r="L46" s="7"/>
      <c r="M46" s="7"/>
      <c r="N46" s="7"/>
      <c r="P46" s="22"/>
    </row>
    <row r="47" spans="2:16" x14ac:dyDescent="0.25">
      <c r="B47" s="24" t="s">
        <v>49</v>
      </c>
      <c r="C47" s="36"/>
      <c r="D47" s="37">
        <v>94</v>
      </c>
      <c r="E47" s="18"/>
      <c r="F47" s="18"/>
      <c r="G47" s="19"/>
      <c r="H47" s="19"/>
      <c r="I47" s="20">
        <v>5338</v>
      </c>
      <c r="J47" s="21">
        <v>0</v>
      </c>
      <c r="K47" s="35">
        <f t="shared" si="1"/>
        <v>0</v>
      </c>
      <c r="L47" s="7"/>
      <c r="M47" s="7"/>
      <c r="N47" s="7"/>
      <c r="P47" s="22"/>
    </row>
    <row r="48" spans="2:16" x14ac:dyDescent="0.25">
      <c r="B48" s="24" t="s">
        <v>50</v>
      </c>
      <c r="C48" s="36"/>
      <c r="D48" s="37">
        <v>0</v>
      </c>
      <c r="E48" s="18"/>
      <c r="F48" s="18"/>
      <c r="G48" s="19"/>
      <c r="H48" s="19"/>
      <c r="I48" s="20">
        <v>1416.6</v>
      </c>
      <c r="J48" s="21">
        <v>0</v>
      </c>
      <c r="K48" s="35">
        <f t="shared" si="1"/>
        <v>0</v>
      </c>
      <c r="L48" s="7"/>
      <c r="M48" s="7"/>
      <c r="N48" s="7"/>
      <c r="P48" s="22"/>
    </row>
    <row r="49" spans="2:16" x14ac:dyDescent="0.25">
      <c r="B49" s="24" t="s">
        <v>51</v>
      </c>
      <c r="C49" s="36"/>
      <c r="D49" s="37">
        <v>5540.6</v>
      </c>
      <c r="E49" s="18"/>
      <c r="F49" s="18"/>
      <c r="G49" s="19"/>
      <c r="H49" s="19"/>
      <c r="I49" s="20">
        <v>7245.3</v>
      </c>
      <c r="J49" s="21">
        <v>7931.1</v>
      </c>
      <c r="K49" s="35">
        <f t="shared" si="1"/>
        <v>3450.15</v>
      </c>
      <c r="L49" s="7">
        <v>1470.4</v>
      </c>
      <c r="M49" s="7">
        <v>743.75</v>
      </c>
      <c r="N49" s="7">
        <v>1236</v>
      </c>
      <c r="P49" s="22"/>
    </row>
    <row r="50" spans="2:16" x14ac:dyDescent="0.25">
      <c r="B50" s="24" t="s">
        <v>52</v>
      </c>
      <c r="C50" s="36"/>
      <c r="D50" s="37">
        <v>0</v>
      </c>
      <c r="E50" s="18"/>
      <c r="F50" s="18"/>
      <c r="G50" s="19"/>
      <c r="H50" s="19"/>
      <c r="I50" s="20">
        <v>739.6</v>
      </c>
      <c r="J50" s="21">
        <v>947.5</v>
      </c>
      <c r="K50" s="35">
        <f t="shared" si="1"/>
        <v>1673.3</v>
      </c>
      <c r="L50" s="7">
        <v>1207.5999999999999</v>
      </c>
      <c r="M50" s="7"/>
      <c r="N50" s="7">
        <v>465.7</v>
      </c>
      <c r="P50" s="22"/>
    </row>
    <row r="51" spans="2:16" x14ac:dyDescent="0.25">
      <c r="B51" s="24" t="s">
        <v>150</v>
      </c>
      <c r="C51" s="36"/>
      <c r="D51" s="37"/>
      <c r="E51" s="18"/>
      <c r="F51" s="18"/>
      <c r="G51" s="19"/>
      <c r="H51" s="19"/>
      <c r="I51" s="20"/>
      <c r="J51" s="21"/>
      <c r="K51" s="35">
        <f t="shared" si="1"/>
        <v>1780.4</v>
      </c>
      <c r="L51" s="7"/>
      <c r="M51" s="7">
        <v>254</v>
      </c>
      <c r="N51" s="7">
        <v>1526.4</v>
      </c>
      <c r="P51" s="22"/>
    </row>
    <row r="52" spans="2:16" ht="21.75" customHeight="1" x14ac:dyDescent="0.25">
      <c r="B52" s="24" t="s">
        <v>53</v>
      </c>
      <c r="C52" s="36"/>
      <c r="D52" s="37">
        <v>0</v>
      </c>
      <c r="E52" s="18"/>
      <c r="F52" s="18"/>
      <c r="G52" s="19"/>
      <c r="H52" s="19"/>
      <c r="I52" s="20">
        <v>0</v>
      </c>
      <c r="J52" s="21">
        <v>214</v>
      </c>
      <c r="K52" s="35">
        <f t="shared" si="1"/>
        <v>0</v>
      </c>
      <c r="L52" s="7"/>
      <c r="M52" s="7"/>
      <c r="N52" s="7"/>
      <c r="P52" s="22"/>
    </row>
    <row r="53" spans="2:16" ht="21.75" customHeight="1" x14ac:dyDescent="0.25">
      <c r="B53" s="24" t="s">
        <v>54</v>
      </c>
      <c r="C53" s="36"/>
      <c r="D53" s="37">
        <v>0</v>
      </c>
      <c r="E53" s="18"/>
      <c r="F53" s="18"/>
      <c r="G53" s="19"/>
      <c r="H53" s="19"/>
      <c r="I53" s="20">
        <v>48</v>
      </c>
      <c r="J53" s="21">
        <v>0</v>
      </c>
      <c r="K53" s="35">
        <f t="shared" si="1"/>
        <v>41.6</v>
      </c>
      <c r="L53" s="7"/>
      <c r="M53" s="7">
        <v>41.6</v>
      </c>
      <c r="N53" s="7"/>
      <c r="P53" s="22"/>
    </row>
    <row r="54" spans="2:16" ht="21.75" customHeight="1" x14ac:dyDescent="0.25">
      <c r="B54" s="24" t="s">
        <v>148</v>
      </c>
      <c r="C54" s="36"/>
      <c r="D54" s="37"/>
      <c r="E54" s="18"/>
      <c r="F54" s="18"/>
      <c r="G54" s="19"/>
      <c r="H54" s="19"/>
      <c r="I54" s="20"/>
      <c r="J54" s="21"/>
      <c r="K54" s="35">
        <f t="shared" si="1"/>
        <v>537.9</v>
      </c>
      <c r="L54" s="7">
        <v>537.9</v>
      </c>
      <c r="M54" s="7"/>
      <c r="N54" s="7"/>
      <c r="P54" s="22"/>
    </row>
    <row r="55" spans="2:16" ht="21.75" customHeight="1" x14ac:dyDescent="0.25">
      <c r="B55" s="24" t="s">
        <v>151</v>
      </c>
      <c r="C55" s="36"/>
      <c r="D55" s="37"/>
      <c r="E55" s="18"/>
      <c r="F55" s="18"/>
      <c r="G55" s="19"/>
      <c r="H55" s="19"/>
      <c r="I55" s="20"/>
      <c r="J55" s="21"/>
      <c r="K55" s="35">
        <f t="shared" si="1"/>
        <v>749.26</v>
      </c>
      <c r="L55" s="7"/>
      <c r="M55" s="7">
        <v>749.26</v>
      </c>
      <c r="N55" s="7"/>
      <c r="P55" s="22"/>
    </row>
    <row r="56" spans="2:16" ht="18" customHeight="1" x14ac:dyDescent="0.25">
      <c r="B56" s="24" t="s">
        <v>55</v>
      </c>
      <c r="C56" s="36"/>
      <c r="D56" s="37">
        <v>0</v>
      </c>
      <c r="E56" s="18"/>
      <c r="F56" s="18"/>
      <c r="G56" s="19"/>
      <c r="H56" s="19"/>
      <c r="I56" s="20">
        <v>0</v>
      </c>
      <c r="J56" s="21">
        <v>12728.8</v>
      </c>
      <c r="K56" s="35">
        <f t="shared" si="1"/>
        <v>0</v>
      </c>
      <c r="L56" s="7"/>
      <c r="M56" s="7"/>
      <c r="N56" s="7"/>
      <c r="P56" s="22"/>
    </row>
    <row r="57" spans="2:16" ht="18" customHeight="1" x14ac:dyDescent="0.25">
      <c r="B57" s="24" t="s">
        <v>156</v>
      </c>
      <c r="C57" s="36"/>
      <c r="D57" s="37"/>
      <c r="E57" s="18"/>
      <c r="F57" s="18"/>
      <c r="G57" s="19"/>
      <c r="H57" s="19"/>
      <c r="I57" s="20"/>
      <c r="J57" s="21"/>
      <c r="K57" s="35">
        <f t="shared" si="1"/>
        <v>555.5</v>
      </c>
      <c r="L57" s="7"/>
      <c r="M57" s="7"/>
      <c r="N57" s="7">
        <v>555.5</v>
      </c>
      <c r="P57" s="22"/>
    </row>
    <row r="58" spans="2:16" ht="18" customHeight="1" x14ac:dyDescent="0.25">
      <c r="B58" s="24" t="s">
        <v>157</v>
      </c>
      <c r="C58" s="36"/>
      <c r="D58" s="37"/>
      <c r="E58" s="18"/>
      <c r="F58" s="18"/>
      <c r="G58" s="19"/>
      <c r="H58" s="19"/>
      <c r="I58" s="20"/>
      <c r="J58" s="21"/>
      <c r="K58" s="35">
        <f t="shared" si="1"/>
        <v>1213.5999999999999</v>
      </c>
      <c r="L58" s="7"/>
      <c r="M58" s="7"/>
      <c r="N58" s="7">
        <v>1213.5999999999999</v>
      </c>
      <c r="P58" s="22"/>
    </row>
    <row r="59" spans="2:16" ht="18" customHeight="1" x14ac:dyDescent="0.25">
      <c r="B59" s="24" t="s">
        <v>155</v>
      </c>
      <c r="C59" s="36"/>
      <c r="D59" s="37"/>
      <c r="E59" s="18"/>
      <c r="F59" s="18"/>
      <c r="G59" s="19"/>
      <c r="H59" s="19"/>
      <c r="I59" s="20"/>
      <c r="J59" s="21"/>
      <c r="K59" s="35">
        <f t="shared" si="1"/>
        <v>98</v>
      </c>
      <c r="L59" s="7"/>
      <c r="M59" s="7"/>
      <c r="N59" s="7">
        <v>98</v>
      </c>
      <c r="P59" s="22"/>
    </row>
    <row r="60" spans="2:16" ht="19.5" customHeight="1" x14ac:dyDescent="0.25">
      <c r="B60" s="24" t="s">
        <v>56</v>
      </c>
      <c r="C60" s="36"/>
      <c r="D60" s="37">
        <v>0</v>
      </c>
      <c r="E60" s="18"/>
      <c r="F60" s="18"/>
      <c r="G60" s="19"/>
      <c r="H60" s="19"/>
      <c r="I60" s="20">
        <v>0</v>
      </c>
      <c r="J60" s="21">
        <v>2105.6</v>
      </c>
      <c r="K60" s="35">
        <f t="shared" si="1"/>
        <v>0</v>
      </c>
      <c r="L60" s="7"/>
      <c r="M60" s="7"/>
      <c r="N60" s="7"/>
      <c r="P60" s="22"/>
    </row>
    <row r="61" spans="2:16" hidden="1" x14ac:dyDescent="0.25">
      <c r="B61" s="24"/>
      <c r="C61" s="36"/>
      <c r="D61" s="37" t="e">
        <f>#REF!+#REF!+#REF!</f>
        <v>#REF!</v>
      </c>
      <c r="E61" s="18"/>
      <c r="F61" s="18"/>
      <c r="G61" s="19"/>
      <c r="H61" s="19"/>
      <c r="I61" s="20" t="e">
        <f>#REF!+#REF!+#REF!</f>
        <v>#REF!</v>
      </c>
      <c r="J61" s="21" t="e">
        <f>#REF!+#REF!+#REF!</f>
        <v>#REF!</v>
      </c>
      <c r="K61" s="35">
        <f t="shared" si="1"/>
        <v>0</v>
      </c>
      <c r="L61" s="7"/>
      <c r="M61" s="7"/>
      <c r="N61" s="7"/>
      <c r="P61" s="22"/>
    </row>
    <row r="62" spans="2:16" x14ac:dyDescent="0.25">
      <c r="B62" s="24" t="s">
        <v>158</v>
      </c>
      <c r="C62" s="36"/>
      <c r="D62" s="37"/>
      <c r="E62" s="18"/>
      <c r="F62" s="18"/>
      <c r="G62" s="19"/>
      <c r="H62" s="19"/>
      <c r="I62" s="20"/>
      <c r="J62" s="21"/>
      <c r="K62" s="35">
        <f t="shared" si="1"/>
        <v>24696</v>
      </c>
      <c r="L62" s="7"/>
      <c r="M62" s="7"/>
      <c r="N62" s="7">
        <v>24696</v>
      </c>
      <c r="P62" s="22"/>
    </row>
    <row r="63" spans="2:16" x14ac:dyDescent="0.25">
      <c r="B63" s="24" t="s">
        <v>159</v>
      </c>
      <c r="C63" s="36"/>
      <c r="D63" s="37"/>
      <c r="E63" s="18"/>
      <c r="F63" s="18"/>
      <c r="G63" s="19"/>
      <c r="H63" s="19"/>
      <c r="I63" s="20"/>
      <c r="J63" s="21"/>
      <c r="K63" s="35">
        <f t="shared" si="1"/>
        <v>238.3</v>
      </c>
      <c r="L63" s="7"/>
      <c r="M63" s="7"/>
      <c r="N63" s="7">
        <v>238.3</v>
      </c>
      <c r="P63" s="22"/>
    </row>
    <row r="64" spans="2:16" x14ac:dyDescent="0.25">
      <c r="B64" s="24" t="s">
        <v>160</v>
      </c>
      <c r="C64" s="36"/>
      <c r="D64" s="37"/>
      <c r="E64" s="18"/>
      <c r="F64" s="18"/>
      <c r="G64" s="19"/>
      <c r="H64" s="19"/>
      <c r="I64" s="20"/>
      <c r="J64" s="21"/>
      <c r="K64" s="35">
        <f t="shared" si="1"/>
        <v>3236.8</v>
      </c>
      <c r="L64" s="7"/>
      <c r="M64" s="7"/>
      <c r="N64" s="7">
        <v>3236.8</v>
      </c>
      <c r="P64" s="22"/>
    </row>
    <row r="65" spans="2:19" ht="21.75" customHeight="1" x14ac:dyDescent="0.25">
      <c r="B65" s="26" t="s">
        <v>57</v>
      </c>
      <c r="C65" s="36"/>
      <c r="D65" s="37">
        <v>0</v>
      </c>
      <c r="E65" s="18"/>
      <c r="F65" s="18"/>
      <c r="G65" s="19"/>
      <c r="H65" s="19"/>
      <c r="I65" s="20">
        <v>0</v>
      </c>
      <c r="J65" s="21">
        <v>0</v>
      </c>
      <c r="K65" s="35">
        <f t="shared" si="1"/>
        <v>0</v>
      </c>
      <c r="L65" s="7"/>
      <c r="M65" s="7"/>
      <c r="N65" s="7"/>
      <c r="P65" s="22"/>
    </row>
    <row r="66" spans="2:19" x14ac:dyDescent="0.25">
      <c r="B66" s="26" t="s">
        <v>58</v>
      </c>
      <c r="C66" s="36"/>
      <c r="D66" s="37">
        <v>0</v>
      </c>
      <c r="E66" s="18"/>
      <c r="F66" s="18"/>
      <c r="G66" s="19"/>
      <c r="H66" s="19"/>
      <c r="I66" s="20">
        <v>7.8</v>
      </c>
      <c r="J66" s="21"/>
      <c r="K66" s="35">
        <f t="shared" si="1"/>
        <v>0</v>
      </c>
      <c r="L66" s="7"/>
      <c r="M66" s="7"/>
      <c r="N66" s="7"/>
      <c r="P66" s="22"/>
    </row>
    <row r="67" spans="2:19" x14ac:dyDescent="0.25">
      <c r="B67" s="26" t="s">
        <v>149</v>
      </c>
      <c r="C67" s="18"/>
      <c r="D67" s="37">
        <v>290</v>
      </c>
      <c r="E67" s="18"/>
      <c r="F67" s="18"/>
      <c r="G67" s="19"/>
      <c r="H67" s="19"/>
      <c r="I67" s="20">
        <v>101.4</v>
      </c>
      <c r="J67" s="21">
        <v>115.14</v>
      </c>
      <c r="K67" s="35">
        <f t="shared" si="1"/>
        <v>143.64000000000001</v>
      </c>
      <c r="L67" s="7">
        <v>24.6</v>
      </c>
      <c r="M67" s="7">
        <f>13.7+24.64</f>
        <v>38.340000000000003</v>
      </c>
      <c r="N67" s="7">
        <v>80.7</v>
      </c>
      <c r="P67" s="22"/>
    </row>
    <row r="68" spans="2:19" x14ac:dyDescent="0.25">
      <c r="B68" s="26" t="s">
        <v>59</v>
      </c>
      <c r="C68" s="18"/>
      <c r="D68" s="37">
        <v>6624</v>
      </c>
      <c r="E68" s="18"/>
      <c r="F68" s="18"/>
      <c r="G68" s="19"/>
      <c r="H68" s="19"/>
      <c r="I68" s="20">
        <v>4912</v>
      </c>
      <c r="J68" s="21"/>
      <c r="K68" s="35">
        <f t="shared" si="1"/>
        <v>6.9</v>
      </c>
      <c r="L68" s="7">
        <v>6.9</v>
      </c>
      <c r="M68" s="7"/>
      <c r="N68" s="7"/>
      <c r="P68" s="22"/>
    </row>
    <row r="69" spans="2:19" x14ac:dyDescent="0.25">
      <c r="B69" s="26" t="s">
        <v>60</v>
      </c>
      <c r="C69" s="18"/>
      <c r="D69" s="37">
        <v>0</v>
      </c>
      <c r="E69" s="18"/>
      <c r="F69" s="18"/>
      <c r="G69" s="19"/>
      <c r="H69" s="19"/>
      <c r="I69" s="20">
        <v>0</v>
      </c>
      <c r="J69" s="21">
        <v>343.7</v>
      </c>
      <c r="K69" s="35">
        <f t="shared" si="1"/>
        <v>0</v>
      </c>
      <c r="L69" s="7"/>
      <c r="M69" s="7"/>
      <c r="N69" s="7"/>
      <c r="P69" s="22"/>
    </row>
    <row r="70" spans="2:19" x14ac:dyDescent="0.25">
      <c r="B70" s="26" t="s">
        <v>61</v>
      </c>
      <c r="C70" s="18"/>
      <c r="D70" s="37">
        <v>0</v>
      </c>
      <c r="E70" s="18"/>
      <c r="F70" s="18"/>
      <c r="G70" s="19"/>
      <c r="H70" s="19"/>
      <c r="I70" s="20">
        <v>0</v>
      </c>
      <c r="J70" s="21">
        <v>120</v>
      </c>
      <c r="K70" s="35">
        <f t="shared" si="1"/>
        <v>0</v>
      </c>
      <c r="L70" s="7"/>
      <c r="M70" s="7"/>
      <c r="N70" s="7"/>
      <c r="P70" s="22"/>
    </row>
    <row r="71" spans="2:19" x14ac:dyDescent="0.25">
      <c r="B71" s="26" t="s">
        <v>62</v>
      </c>
      <c r="C71" s="18"/>
      <c r="D71" s="37">
        <v>12041.1</v>
      </c>
      <c r="E71" s="18"/>
      <c r="F71" s="18"/>
      <c r="G71" s="19"/>
      <c r="H71" s="19"/>
      <c r="I71" s="20">
        <v>20188.8</v>
      </c>
      <c r="J71" s="21">
        <v>6792.7</v>
      </c>
      <c r="K71" s="35">
        <f t="shared" si="1"/>
        <v>31124.3</v>
      </c>
      <c r="L71" s="7">
        <v>8578.2999999999993</v>
      </c>
      <c r="M71" s="7">
        <v>8595</v>
      </c>
      <c r="N71" s="139">
        <v>13951</v>
      </c>
      <c r="P71" s="22"/>
    </row>
    <row r="72" spans="2:19" s="41" customFormat="1" x14ac:dyDescent="0.25">
      <c r="B72" s="26" t="s">
        <v>63</v>
      </c>
      <c r="C72" s="18"/>
      <c r="D72" s="37">
        <v>5527.9</v>
      </c>
      <c r="E72" s="18"/>
      <c r="F72" s="18"/>
      <c r="G72" s="39"/>
      <c r="H72" s="39"/>
      <c r="I72" s="20">
        <v>9650.5</v>
      </c>
      <c r="J72" s="21">
        <v>53612.9</v>
      </c>
      <c r="K72" s="35">
        <f t="shared" si="1"/>
        <v>83952.06</v>
      </c>
      <c r="L72" s="40">
        <f>L73+L74+L75+L76+L77+L78+L79+L80+L81+L84+L86+L87+L88+L89+L90+L91+L92+L93+L94+L95+L96+L97+L98+L99+L100+L101+L102+L103+L104+L105+L106+L107+L108</f>
        <v>53509.799999999996</v>
      </c>
      <c r="M72" s="40">
        <f>M73+M74+M75+M76+M77+M78+M79+M80+M81+M84+M86+M87+M88+M89+M90+M91+M92+M93+M94+M95+M96+M97+M98+M99+M100+M101+M102+M103+M104+M105+M106+M107+M108</f>
        <v>5359.26</v>
      </c>
      <c r="N72" s="40">
        <f>N73+N74+N75+N76+N77+N78+N79+N80+N81+N84+N86+N87+N88+N89+N90+N91+N92+N93+N94+N95+N96+N97+N98+N99+N100+N101+N102+N103+N104+N105+N106+N107+N108+N83+N82+N85</f>
        <v>25082.999999999996</v>
      </c>
      <c r="P72" s="22"/>
      <c r="Q72" s="42"/>
      <c r="R72" s="42"/>
      <c r="S72" s="42"/>
    </row>
    <row r="73" spans="2:19" x14ac:dyDescent="0.25">
      <c r="B73" s="24" t="s">
        <v>64</v>
      </c>
      <c r="C73" s="18"/>
      <c r="D73" s="37">
        <v>1129</v>
      </c>
      <c r="E73" s="18"/>
      <c r="F73" s="18"/>
      <c r="G73" s="19"/>
      <c r="H73" s="19"/>
      <c r="I73" s="20">
        <v>1848</v>
      </c>
      <c r="J73" s="21">
        <v>2464</v>
      </c>
      <c r="K73" s="35">
        <f t="shared" si="1"/>
        <v>1232</v>
      </c>
      <c r="L73" s="7">
        <v>616</v>
      </c>
      <c r="M73" s="7"/>
      <c r="N73" s="7">
        <v>616</v>
      </c>
      <c r="P73" s="22"/>
    </row>
    <row r="74" spans="2:19" x14ac:dyDescent="0.25">
      <c r="B74" s="24" t="s">
        <v>65</v>
      </c>
      <c r="C74" s="18"/>
      <c r="D74" s="37">
        <v>0</v>
      </c>
      <c r="E74" s="18"/>
      <c r="F74" s="18"/>
      <c r="G74" s="19"/>
      <c r="H74" s="19"/>
      <c r="I74" s="20">
        <v>0</v>
      </c>
      <c r="J74" s="21"/>
      <c r="K74" s="35">
        <f t="shared" si="1"/>
        <v>0</v>
      </c>
      <c r="L74" s="7"/>
      <c r="M74" s="7"/>
      <c r="N74" s="7"/>
      <c r="P74" s="22"/>
    </row>
    <row r="75" spans="2:19" x14ac:dyDescent="0.25">
      <c r="B75" s="24" t="s">
        <v>66</v>
      </c>
      <c r="C75" s="18"/>
      <c r="D75" s="37">
        <v>2902.7</v>
      </c>
      <c r="E75" s="18"/>
      <c r="F75" s="18"/>
      <c r="G75" s="19"/>
      <c r="H75" s="19"/>
      <c r="I75" s="20">
        <v>6517.5</v>
      </c>
      <c r="J75" s="21">
        <v>1745.1</v>
      </c>
      <c r="K75" s="35">
        <f t="shared" si="1"/>
        <v>11094.3</v>
      </c>
      <c r="L75" s="7">
        <v>2101.3000000000002</v>
      </c>
      <c r="M75" s="7">
        <v>2795.8</v>
      </c>
      <c r="N75" s="7">
        <v>6197.2</v>
      </c>
      <c r="P75" s="22"/>
    </row>
    <row r="76" spans="2:19" x14ac:dyDescent="0.25">
      <c r="B76" s="24" t="s">
        <v>67</v>
      </c>
      <c r="C76" s="18"/>
      <c r="D76" s="37">
        <v>0</v>
      </c>
      <c r="E76" s="18"/>
      <c r="F76" s="18"/>
      <c r="G76" s="19"/>
      <c r="H76" s="19"/>
      <c r="I76" s="20">
        <v>0</v>
      </c>
      <c r="J76" s="21">
        <v>19630</v>
      </c>
      <c r="K76" s="35">
        <f t="shared" si="1"/>
        <v>11487.9</v>
      </c>
      <c r="L76" s="7"/>
      <c r="M76" s="7"/>
      <c r="N76" s="7">
        <f>9660.9+1827</f>
        <v>11487.9</v>
      </c>
      <c r="P76" s="22"/>
    </row>
    <row r="77" spans="2:19" x14ac:dyDescent="0.25">
      <c r="B77" s="24" t="s">
        <v>68</v>
      </c>
      <c r="C77" s="18"/>
      <c r="D77" s="37">
        <v>0</v>
      </c>
      <c r="E77" s="18"/>
      <c r="F77" s="18"/>
      <c r="G77" s="19"/>
      <c r="H77" s="19"/>
      <c r="I77" s="20">
        <v>88.1</v>
      </c>
      <c r="J77" s="21">
        <v>0</v>
      </c>
      <c r="K77" s="35">
        <f t="shared" si="1"/>
        <v>36.9</v>
      </c>
      <c r="L77" s="7"/>
      <c r="M77" s="7">
        <v>36.9</v>
      </c>
      <c r="N77" s="7"/>
      <c r="P77" s="22"/>
    </row>
    <row r="78" spans="2:19" x14ac:dyDescent="0.25">
      <c r="B78" s="24" t="s">
        <v>69</v>
      </c>
      <c r="C78" s="18"/>
      <c r="D78" s="37">
        <v>38.700000000000003</v>
      </c>
      <c r="E78" s="18"/>
      <c r="F78" s="18"/>
      <c r="G78" s="19"/>
      <c r="H78" s="19"/>
      <c r="I78" s="20">
        <v>10.8</v>
      </c>
      <c r="J78" s="21">
        <v>44.6</v>
      </c>
      <c r="K78" s="35">
        <f t="shared" ref="K78:K109" si="2">L78+M78+N78</f>
        <v>21</v>
      </c>
      <c r="L78" s="7">
        <v>17</v>
      </c>
      <c r="M78" s="111">
        <v>4</v>
      </c>
      <c r="N78" s="7"/>
      <c r="P78" s="22"/>
    </row>
    <row r="79" spans="2:19" x14ac:dyDescent="0.25">
      <c r="B79" s="24" t="s">
        <v>70</v>
      </c>
      <c r="C79" s="18"/>
      <c r="D79" s="37">
        <v>137.6</v>
      </c>
      <c r="E79" s="18"/>
      <c r="F79" s="18"/>
      <c r="G79" s="19"/>
      <c r="H79" s="19"/>
      <c r="I79" s="20">
        <v>528</v>
      </c>
      <c r="J79" s="21">
        <v>447.7</v>
      </c>
      <c r="K79" s="35">
        <f t="shared" si="2"/>
        <v>228.20000000000002</v>
      </c>
      <c r="L79" s="7">
        <v>178.3</v>
      </c>
      <c r="M79" s="7">
        <v>49.9</v>
      </c>
      <c r="N79" s="7"/>
      <c r="P79" s="22"/>
    </row>
    <row r="80" spans="2:19" x14ac:dyDescent="0.25">
      <c r="B80" s="24" t="s">
        <v>71</v>
      </c>
      <c r="C80" s="18"/>
      <c r="D80" s="37">
        <v>0</v>
      </c>
      <c r="E80" s="18"/>
      <c r="F80" s="18"/>
      <c r="G80" s="19"/>
      <c r="H80" s="19"/>
      <c r="I80" s="20">
        <v>78.400000000000006</v>
      </c>
      <c r="J80" s="21">
        <v>0</v>
      </c>
      <c r="K80" s="35">
        <f t="shared" si="2"/>
        <v>0</v>
      </c>
      <c r="L80" s="7"/>
      <c r="M80" s="7"/>
      <c r="N80" s="7"/>
      <c r="P80" s="22"/>
    </row>
    <row r="81" spans="2:16" x14ac:dyDescent="0.25">
      <c r="B81" s="24" t="s">
        <v>72</v>
      </c>
      <c r="C81" s="18"/>
      <c r="D81" s="37">
        <v>0</v>
      </c>
      <c r="E81" s="18"/>
      <c r="F81" s="18"/>
      <c r="G81" s="19"/>
      <c r="H81" s="19"/>
      <c r="I81" s="20">
        <v>0</v>
      </c>
      <c r="J81" s="21">
        <v>118</v>
      </c>
      <c r="K81" s="35">
        <f t="shared" si="2"/>
        <v>0</v>
      </c>
      <c r="L81" s="7"/>
      <c r="M81" s="7"/>
      <c r="N81" s="7"/>
      <c r="P81" s="22"/>
    </row>
    <row r="82" spans="2:16" x14ac:dyDescent="0.25">
      <c r="B82" s="24" t="s">
        <v>154</v>
      </c>
      <c r="C82" s="18"/>
      <c r="D82" s="37"/>
      <c r="E82" s="18"/>
      <c r="F82" s="18"/>
      <c r="G82" s="19"/>
      <c r="H82" s="19"/>
      <c r="I82" s="20"/>
      <c r="J82" s="21">
        <v>0</v>
      </c>
      <c r="K82" s="35">
        <f t="shared" si="2"/>
        <v>225</v>
      </c>
      <c r="L82" s="7"/>
      <c r="M82" s="7"/>
      <c r="N82" s="7">
        <v>225</v>
      </c>
      <c r="P82" s="22"/>
    </row>
    <row r="83" spans="2:16" ht="30" x14ac:dyDescent="0.25">
      <c r="B83" s="24" t="s">
        <v>161</v>
      </c>
      <c r="C83" s="18"/>
      <c r="D83" s="37"/>
      <c r="E83" s="18"/>
      <c r="F83" s="18"/>
      <c r="G83" s="19"/>
      <c r="H83" s="19"/>
      <c r="I83" s="20"/>
      <c r="J83" s="21"/>
      <c r="K83" s="35">
        <f t="shared" si="2"/>
        <v>5256</v>
      </c>
      <c r="L83" s="7"/>
      <c r="M83" s="7"/>
      <c r="N83" s="7">
        <v>5256</v>
      </c>
      <c r="P83" s="22"/>
    </row>
    <row r="84" spans="2:16" x14ac:dyDescent="0.25">
      <c r="B84" s="24" t="s">
        <v>152</v>
      </c>
      <c r="C84" s="18"/>
      <c r="D84" s="37">
        <v>0</v>
      </c>
      <c r="E84" s="18"/>
      <c r="F84" s="18"/>
      <c r="G84" s="19"/>
      <c r="H84" s="19"/>
      <c r="I84" s="20">
        <v>0</v>
      </c>
      <c r="J84" s="21"/>
      <c r="K84" s="35">
        <f t="shared" si="2"/>
        <v>27.5</v>
      </c>
      <c r="L84" s="7"/>
      <c r="M84" s="7"/>
      <c r="N84" s="7">
        <v>27.5</v>
      </c>
      <c r="P84" s="22"/>
    </row>
    <row r="85" spans="2:16" x14ac:dyDescent="0.25">
      <c r="B85" s="24" t="s">
        <v>153</v>
      </c>
      <c r="C85" s="18"/>
      <c r="D85" s="37"/>
      <c r="E85" s="18"/>
      <c r="F85" s="18"/>
      <c r="G85" s="19"/>
      <c r="H85" s="19"/>
      <c r="I85" s="20"/>
      <c r="J85" s="21"/>
      <c r="K85" s="35">
        <f t="shared" si="2"/>
        <v>120</v>
      </c>
      <c r="L85" s="7"/>
      <c r="M85" s="7"/>
      <c r="N85" s="7">
        <v>120</v>
      </c>
      <c r="P85" s="22"/>
    </row>
    <row r="86" spans="2:16" x14ac:dyDescent="0.25">
      <c r="B86" s="24" t="s">
        <v>73</v>
      </c>
      <c r="C86" s="36"/>
      <c r="D86" s="37">
        <v>0</v>
      </c>
      <c r="E86" s="18"/>
      <c r="F86" s="18"/>
      <c r="G86" s="19"/>
      <c r="H86" s="19"/>
      <c r="I86" s="20">
        <v>0</v>
      </c>
      <c r="J86" s="21"/>
      <c r="K86" s="35">
        <f t="shared" si="2"/>
        <v>0</v>
      </c>
      <c r="L86" s="7"/>
      <c r="M86" s="7"/>
      <c r="N86" s="7"/>
      <c r="P86" s="22"/>
    </row>
    <row r="87" spans="2:16" ht="18.75" customHeight="1" x14ac:dyDescent="0.25">
      <c r="B87" s="24" t="s">
        <v>74</v>
      </c>
      <c r="C87" s="36"/>
      <c r="D87" s="37">
        <v>32.4</v>
      </c>
      <c r="E87" s="18"/>
      <c r="F87" s="18"/>
      <c r="G87" s="19"/>
      <c r="H87" s="19"/>
      <c r="I87" s="20">
        <v>36</v>
      </c>
      <c r="J87" s="21">
        <v>88</v>
      </c>
      <c r="K87" s="35">
        <f t="shared" si="2"/>
        <v>77.5</v>
      </c>
      <c r="L87" s="7">
        <v>25</v>
      </c>
      <c r="M87" s="7">
        <v>25</v>
      </c>
      <c r="N87" s="7">
        <v>27.5</v>
      </c>
      <c r="P87" s="22"/>
    </row>
    <row r="88" spans="2:16" ht="20.25" customHeight="1" x14ac:dyDescent="0.25">
      <c r="B88" s="24" t="s">
        <v>75</v>
      </c>
      <c r="C88" s="36"/>
      <c r="D88" s="37">
        <v>0</v>
      </c>
      <c r="E88" s="18"/>
      <c r="F88" s="18"/>
      <c r="G88" s="19"/>
      <c r="H88" s="19"/>
      <c r="I88" s="20">
        <v>0</v>
      </c>
      <c r="J88" s="21"/>
      <c r="K88" s="35">
        <f t="shared" si="2"/>
        <v>0</v>
      </c>
      <c r="L88" s="7"/>
      <c r="M88" s="7"/>
      <c r="N88" s="7"/>
      <c r="P88" s="22"/>
    </row>
    <row r="89" spans="2:16" ht="19.5" customHeight="1" x14ac:dyDescent="0.25">
      <c r="B89" s="24" t="s">
        <v>76</v>
      </c>
      <c r="C89" s="36"/>
      <c r="D89" s="37">
        <v>0</v>
      </c>
      <c r="E89" s="18"/>
      <c r="F89" s="18"/>
      <c r="G89" s="19"/>
      <c r="H89" s="19"/>
      <c r="I89" s="20">
        <v>0</v>
      </c>
      <c r="J89" s="21"/>
      <c r="K89" s="35">
        <f t="shared" si="2"/>
        <v>0</v>
      </c>
      <c r="L89" s="7"/>
      <c r="M89" s="7"/>
      <c r="N89" s="7"/>
      <c r="P89" s="22"/>
    </row>
    <row r="90" spans="2:16" x14ac:dyDescent="0.25">
      <c r="B90" s="24" t="s">
        <v>77</v>
      </c>
      <c r="C90" s="36"/>
      <c r="D90" s="37">
        <v>0</v>
      </c>
      <c r="E90" s="18"/>
      <c r="F90" s="18"/>
      <c r="G90" s="19"/>
      <c r="H90" s="19"/>
      <c r="I90" s="20">
        <v>0</v>
      </c>
      <c r="J90" s="21"/>
      <c r="K90" s="35">
        <f t="shared" si="2"/>
        <v>41.6</v>
      </c>
      <c r="L90" s="7">
        <v>41.6</v>
      </c>
      <c r="M90" s="7"/>
      <c r="N90" s="7"/>
      <c r="P90" s="22"/>
    </row>
    <row r="91" spans="2:16" x14ac:dyDescent="0.25">
      <c r="B91" s="24" t="s">
        <v>78</v>
      </c>
      <c r="C91" s="36"/>
      <c r="D91" s="37">
        <v>250</v>
      </c>
      <c r="E91" s="18"/>
      <c r="F91" s="18"/>
      <c r="G91" s="19"/>
      <c r="H91" s="19"/>
      <c r="I91" s="20">
        <v>0</v>
      </c>
      <c r="J91" s="21"/>
      <c r="K91" s="35">
        <f t="shared" si="2"/>
        <v>0</v>
      </c>
      <c r="L91" s="7"/>
      <c r="M91" s="7"/>
      <c r="N91" s="7"/>
      <c r="P91" s="22"/>
    </row>
    <row r="92" spans="2:16" x14ac:dyDescent="0.25">
      <c r="B92" s="24" t="s">
        <v>79</v>
      </c>
      <c r="C92" s="18"/>
      <c r="D92" s="37">
        <v>243.5</v>
      </c>
      <c r="E92" s="18"/>
      <c r="F92" s="18"/>
      <c r="G92" s="43"/>
      <c r="H92" s="43"/>
      <c r="I92" s="20">
        <v>0</v>
      </c>
      <c r="J92" s="21">
        <v>158.5</v>
      </c>
      <c r="K92" s="35">
        <f t="shared" si="2"/>
        <v>27.5</v>
      </c>
      <c r="L92" s="7"/>
      <c r="M92" s="7">
        <v>27.5</v>
      </c>
      <c r="N92" s="7"/>
      <c r="P92" s="22"/>
    </row>
    <row r="93" spans="2:16" x14ac:dyDescent="0.25">
      <c r="B93" s="24" t="s">
        <v>80</v>
      </c>
      <c r="C93" s="18"/>
      <c r="D93" s="37">
        <v>46.7</v>
      </c>
      <c r="E93" s="18"/>
      <c r="F93" s="18"/>
      <c r="G93" s="43"/>
      <c r="H93" s="43"/>
      <c r="I93" s="20">
        <v>39.9</v>
      </c>
      <c r="J93" s="21">
        <v>39.9</v>
      </c>
      <c r="K93" s="35">
        <f t="shared" si="2"/>
        <v>53.260000000000005</v>
      </c>
      <c r="L93" s="7">
        <v>13.3</v>
      </c>
      <c r="M93" s="7">
        <v>26.66</v>
      </c>
      <c r="N93" s="7">
        <v>13.3</v>
      </c>
      <c r="P93" s="22"/>
    </row>
    <row r="94" spans="2:16" x14ac:dyDescent="0.25">
      <c r="B94" s="24" t="s">
        <v>81</v>
      </c>
      <c r="C94" s="18"/>
      <c r="D94" s="37">
        <v>0</v>
      </c>
      <c r="E94" s="18"/>
      <c r="F94" s="18"/>
      <c r="G94" s="19"/>
      <c r="H94" s="19"/>
      <c r="I94" s="20">
        <v>0</v>
      </c>
      <c r="J94" s="21">
        <v>100.8</v>
      </c>
      <c r="K94" s="35">
        <f t="shared" si="2"/>
        <v>0</v>
      </c>
      <c r="L94" s="7"/>
      <c r="M94" s="7"/>
      <c r="N94" s="7"/>
      <c r="P94" s="22"/>
    </row>
    <row r="95" spans="2:16" x14ac:dyDescent="0.25">
      <c r="B95" s="44" t="s">
        <v>82</v>
      </c>
      <c r="C95" s="18"/>
      <c r="D95" s="37">
        <v>10</v>
      </c>
      <c r="E95" s="18"/>
      <c r="F95" s="18"/>
      <c r="G95" s="19"/>
      <c r="H95" s="19"/>
      <c r="I95" s="20">
        <v>49.8</v>
      </c>
      <c r="J95" s="21">
        <v>90</v>
      </c>
      <c r="K95" s="35">
        <f t="shared" si="2"/>
        <v>0</v>
      </c>
      <c r="L95" s="7"/>
      <c r="M95" s="7"/>
      <c r="N95" s="7"/>
      <c r="P95" s="22"/>
    </row>
    <row r="96" spans="2:16" ht="30" x14ac:dyDescent="0.25">
      <c r="B96" s="44" t="s">
        <v>83</v>
      </c>
      <c r="C96" s="36"/>
      <c r="D96" s="37">
        <v>13.8</v>
      </c>
      <c r="E96" s="18"/>
      <c r="F96" s="18"/>
      <c r="G96" s="19"/>
      <c r="H96" s="19"/>
      <c r="I96" s="20">
        <v>0</v>
      </c>
      <c r="J96" s="21"/>
      <c r="K96" s="35">
        <f t="shared" si="2"/>
        <v>27.6</v>
      </c>
      <c r="L96" s="7">
        <v>27.6</v>
      </c>
      <c r="M96" s="7"/>
      <c r="N96" s="7"/>
      <c r="P96" s="22"/>
    </row>
    <row r="97" spans="2:19" x14ac:dyDescent="0.25">
      <c r="B97" s="44" t="s">
        <v>84</v>
      </c>
      <c r="C97" s="36"/>
      <c r="D97" s="37">
        <v>0</v>
      </c>
      <c r="E97" s="18"/>
      <c r="F97" s="18"/>
      <c r="G97" s="19"/>
      <c r="H97" s="19"/>
      <c r="I97" s="20">
        <v>350</v>
      </c>
      <c r="J97" s="21">
        <v>1584.2</v>
      </c>
      <c r="K97" s="35">
        <f t="shared" si="2"/>
        <v>3134.6</v>
      </c>
      <c r="L97" s="7">
        <f>627.1+114</f>
        <v>741.1</v>
      </c>
      <c r="M97" s="7">
        <f>150+336+69.9+1497.6+340</f>
        <v>2393.5</v>
      </c>
      <c r="N97" s="7"/>
      <c r="P97" s="22"/>
    </row>
    <row r="98" spans="2:19" x14ac:dyDescent="0.25">
      <c r="B98" s="44" t="s">
        <v>145</v>
      </c>
      <c r="C98" s="36"/>
      <c r="D98" s="37">
        <v>0</v>
      </c>
      <c r="E98" s="18"/>
      <c r="F98" s="18"/>
      <c r="G98" s="19"/>
      <c r="H98" s="19"/>
      <c r="I98" s="20">
        <v>0</v>
      </c>
      <c r="J98" s="21">
        <v>0</v>
      </c>
      <c r="K98" s="35">
        <f t="shared" si="2"/>
        <v>17683.599999999999</v>
      </c>
      <c r="L98" s="7">
        <v>17683.599999999999</v>
      </c>
      <c r="M98" s="7"/>
      <c r="N98" s="7"/>
      <c r="P98" s="22"/>
    </row>
    <row r="99" spans="2:19" x14ac:dyDescent="0.25">
      <c r="B99" s="44" t="s">
        <v>85</v>
      </c>
      <c r="C99" s="36"/>
      <c r="D99" s="37">
        <v>199</v>
      </c>
      <c r="E99" s="18"/>
      <c r="F99" s="18"/>
      <c r="G99" s="19"/>
      <c r="H99" s="19"/>
      <c r="I99" s="20">
        <v>0</v>
      </c>
      <c r="J99" s="21">
        <v>0</v>
      </c>
      <c r="K99" s="35">
        <f t="shared" si="2"/>
        <v>0</v>
      </c>
      <c r="L99" s="7"/>
      <c r="M99" s="7"/>
      <c r="N99" s="7"/>
      <c r="P99" s="22"/>
    </row>
    <row r="100" spans="2:19" x14ac:dyDescent="0.25">
      <c r="B100" s="44" t="s">
        <v>86</v>
      </c>
      <c r="C100" s="36"/>
      <c r="D100" s="37">
        <v>0</v>
      </c>
      <c r="E100" s="18"/>
      <c r="F100" s="18"/>
      <c r="G100" s="19"/>
      <c r="H100" s="19"/>
      <c r="I100" s="20">
        <v>0</v>
      </c>
      <c r="J100" s="21">
        <v>27102.1</v>
      </c>
      <c r="K100" s="35">
        <f t="shared" si="2"/>
        <v>26661.3</v>
      </c>
      <c r="L100" s="7">
        <v>26661.3</v>
      </c>
      <c r="M100" s="7"/>
      <c r="N100" s="7"/>
      <c r="P100" s="22"/>
    </row>
    <row r="101" spans="2:19" x14ac:dyDescent="0.25">
      <c r="B101" s="44" t="s">
        <v>146</v>
      </c>
      <c r="C101" s="36"/>
      <c r="D101" s="37">
        <v>0</v>
      </c>
      <c r="E101" s="18"/>
      <c r="F101" s="18"/>
      <c r="G101" s="19"/>
      <c r="H101" s="19"/>
      <c r="I101" s="20">
        <v>0</v>
      </c>
      <c r="J101" s="21">
        <v>0</v>
      </c>
      <c r="K101" s="35">
        <f t="shared" si="2"/>
        <v>3116</v>
      </c>
      <c r="L101" s="7">
        <v>3116</v>
      </c>
      <c r="M101" s="7"/>
      <c r="N101" s="7"/>
      <c r="P101" s="22"/>
    </row>
    <row r="102" spans="2:19" x14ac:dyDescent="0.25">
      <c r="B102" s="44" t="s">
        <v>87</v>
      </c>
      <c r="C102" s="36"/>
      <c r="D102" s="37">
        <v>0</v>
      </c>
      <c r="E102" s="18"/>
      <c r="F102" s="18"/>
      <c r="G102" s="19"/>
      <c r="H102" s="19"/>
      <c r="I102" s="20">
        <v>0</v>
      </c>
      <c r="J102" s="21">
        <v>0</v>
      </c>
      <c r="K102" s="35">
        <f t="shared" si="2"/>
        <v>0</v>
      </c>
      <c r="L102" s="7"/>
      <c r="M102" s="7"/>
      <c r="N102" s="7"/>
      <c r="P102" s="22"/>
    </row>
    <row r="103" spans="2:19" x14ac:dyDescent="0.25">
      <c r="B103" s="44" t="s">
        <v>147</v>
      </c>
      <c r="C103" s="36"/>
      <c r="D103" s="37">
        <v>440.5</v>
      </c>
      <c r="E103" s="18"/>
      <c r="F103" s="18"/>
      <c r="G103" s="19"/>
      <c r="H103" s="19"/>
      <c r="I103" s="20">
        <v>0</v>
      </c>
      <c r="J103" s="21">
        <v>0</v>
      </c>
      <c r="K103" s="35">
        <f t="shared" si="2"/>
        <v>263</v>
      </c>
      <c r="L103" s="7">
        <v>263</v>
      </c>
      <c r="M103" s="7"/>
      <c r="N103" s="7"/>
      <c r="P103" s="22"/>
    </row>
    <row r="104" spans="2:19" x14ac:dyDescent="0.25">
      <c r="B104" s="44" t="s">
        <v>88</v>
      </c>
      <c r="C104" s="36"/>
      <c r="D104" s="37">
        <v>0</v>
      </c>
      <c r="E104" s="18"/>
      <c r="F104" s="18"/>
      <c r="G104" s="19"/>
      <c r="H104" s="19"/>
      <c r="I104" s="20">
        <v>104</v>
      </c>
      <c r="J104" s="21">
        <v>0</v>
      </c>
      <c r="K104" s="35">
        <f t="shared" si="2"/>
        <v>0</v>
      </c>
      <c r="L104" s="7"/>
      <c r="M104" s="7"/>
      <c r="N104" s="7"/>
      <c r="P104" s="22"/>
    </row>
    <row r="105" spans="2:19" x14ac:dyDescent="0.25">
      <c r="B105" s="44" t="s">
        <v>89</v>
      </c>
      <c r="C105" s="36"/>
      <c r="D105" s="37">
        <v>84</v>
      </c>
      <c r="E105" s="18"/>
      <c r="F105" s="18"/>
      <c r="G105" s="19"/>
      <c r="H105" s="19"/>
      <c r="I105" s="20">
        <v>0</v>
      </c>
      <c r="J105" s="21">
        <v>0</v>
      </c>
      <c r="K105" s="35">
        <f t="shared" si="2"/>
        <v>504</v>
      </c>
      <c r="L105" s="7"/>
      <c r="M105" s="7"/>
      <c r="N105" s="139">
        <v>504</v>
      </c>
      <c r="P105" s="22"/>
    </row>
    <row r="106" spans="2:19" x14ac:dyDescent="0.25">
      <c r="B106" s="44" t="s">
        <v>90</v>
      </c>
      <c r="C106" s="36"/>
      <c r="D106" s="37">
        <v>0</v>
      </c>
      <c r="E106" s="18"/>
      <c r="F106" s="18"/>
      <c r="G106" s="19"/>
      <c r="H106" s="19"/>
      <c r="I106" s="20">
        <v>0</v>
      </c>
      <c r="J106" s="21">
        <v>0</v>
      </c>
      <c r="K106" s="35">
        <f t="shared" si="2"/>
        <v>2024.7</v>
      </c>
      <c r="L106" s="7">
        <v>2024.7</v>
      </c>
      <c r="M106" s="7"/>
      <c r="N106" s="7"/>
      <c r="P106" s="22"/>
    </row>
    <row r="107" spans="2:19" x14ac:dyDescent="0.25">
      <c r="B107" s="44" t="s">
        <v>91</v>
      </c>
      <c r="C107" s="36"/>
      <c r="D107" s="37">
        <v>0</v>
      </c>
      <c r="E107" s="18"/>
      <c r="F107" s="18"/>
      <c r="G107" s="19"/>
      <c r="H107" s="19"/>
      <c r="I107" s="20">
        <v>0</v>
      </c>
      <c r="J107" s="21">
        <v>0</v>
      </c>
      <c r="K107" s="35">
        <f t="shared" si="2"/>
        <v>0</v>
      </c>
      <c r="L107" s="7"/>
      <c r="M107" s="7"/>
      <c r="N107" s="7"/>
      <c r="P107" s="22"/>
    </row>
    <row r="108" spans="2:19" x14ac:dyDescent="0.25">
      <c r="B108" s="44" t="s">
        <v>103</v>
      </c>
      <c r="C108" s="36"/>
      <c r="D108" s="37">
        <v>0</v>
      </c>
      <c r="E108" s="18"/>
      <c r="F108" s="18"/>
      <c r="G108" s="19"/>
      <c r="H108" s="19"/>
      <c r="I108" s="20">
        <v>0</v>
      </c>
      <c r="J108" s="21">
        <v>0</v>
      </c>
      <c r="K108" s="35">
        <f t="shared" si="2"/>
        <v>608.6</v>
      </c>
      <c r="L108" s="7"/>
      <c r="M108" s="7"/>
      <c r="N108" s="7">
        <v>608.6</v>
      </c>
      <c r="P108" s="22"/>
    </row>
    <row r="109" spans="2:19" s="47" customFormat="1" x14ac:dyDescent="0.25">
      <c r="B109" s="45" t="s">
        <v>92</v>
      </c>
      <c r="C109" s="46"/>
      <c r="D109" s="37">
        <v>82342.600000000006</v>
      </c>
      <c r="E109" s="46"/>
      <c r="F109" s="46"/>
      <c r="G109" s="43"/>
      <c r="H109" s="43"/>
      <c r="I109" s="20">
        <v>79232</v>
      </c>
      <c r="J109" s="21">
        <v>61178.9</v>
      </c>
      <c r="K109" s="35">
        <f t="shared" si="2"/>
        <v>136472.6</v>
      </c>
      <c r="L109" s="109">
        <v>54815</v>
      </c>
      <c r="M109" s="109">
        <v>40411.300000000003</v>
      </c>
      <c r="N109" s="109">
        <v>41246.300000000003</v>
      </c>
      <c r="P109" s="22"/>
      <c r="Q109" s="48"/>
      <c r="R109" s="48"/>
      <c r="S109" s="48"/>
    </row>
    <row r="110" spans="2:19" ht="31.5" customHeight="1" x14ac:dyDescent="0.25">
      <c r="B110" s="26" t="s">
        <v>93</v>
      </c>
      <c r="C110" s="18"/>
      <c r="D110" s="37">
        <v>23022.1</v>
      </c>
      <c r="E110" s="18"/>
      <c r="F110" s="18"/>
      <c r="G110" s="49"/>
      <c r="H110" s="49"/>
      <c r="I110" s="20">
        <v>24020.7</v>
      </c>
      <c r="J110" s="21">
        <f>J114+J115+J116+J121+J122+J123+J124+J125</f>
        <v>15835.8</v>
      </c>
      <c r="K110" s="35">
        <f>L110+M110+N110</f>
        <v>24034.699999999997</v>
      </c>
      <c r="L110" s="111">
        <f>L116+L121+L122+L123+L124+L125</f>
        <v>7404.7</v>
      </c>
      <c r="M110" s="111">
        <f>M116+M121+M122+M123+M124+M125+M112+M114</f>
        <v>9389.6999999999989</v>
      </c>
      <c r="N110" s="111">
        <f>N116+N121+N122+N123+N124+N125+N112+N114</f>
        <v>7240.2999999999993</v>
      </c>
      <c r="P110" s="22"/>
    </row>
    <row r="111" spans="2:19" ht="21" customHeight="1" x14ac:dyDescent="0.25">
      <c r="B111" s="26" t="s">
        <v>94</v>
      </c>
      <c r="C111" s="18"/>
      <c r="D111" s="37"/>
      <c r="E111" s="18"/>
      <c r="F111" s="18"/>
      <c r="G111" s="49"/>
      <c r="H111" s="49"/>
      <c r="I111" s="20">
        <v>0</v>
      </c>
      <c r="J111" s="21"/>
      <c r="K111" s="35">
        <f t="shared" ref="K111:K127" si="3">L111+M111+N111</f>
        <v>0</v>
      </c>
      <c r="L111" s="7"/>
      <c r="M111" s="7"/>
      <c r="N111" s="7"/>
      <c r="P111" s="22"/>
    </row>
    <row r="112" spans="2:19" x14ac:dyDescent="0.25">
      <c r="B112" s="24" t="s">
        <v>95</v>
      </c>
      <c r="C112" s="36"/>
      <c r="D112" s="37">
        <v>28.1</v>
      </c>
      <c r="E112" s="18"/>
      <c r="F112" s="18"/>
      <c r="G112" s="19"/>
      <c r="H112" s="19"/>
      <c r="I112" s="20">
        <v>15</v>
      </c>
      <c r="J112" s="21"/>
      <c r="K112" s="35">
        <f t="shared" si="3"/>
        <v>141.80000000000001</v>
      </c>
      <c r="L112" s="7"/>
      <c r="M112" s="7">
        <v>36.799999999999997</v>
      </c>
      <c r="N112" s="7">
        <v>105</v>
      </c>
      <c r="P112" s="22"/>
    </row>
    <row r="113" spans="2:19" ht="21" customHeight="1" x14ac:dyDescent="0.25">
      <c r="B113" s="26" t="s">
        <v>96</v>
      </c>
      <c r="C113" s="36"/>
      <c r="D113" s="37">
        <v>325.39999999999998</v>
      </c>
      <c r="E113" s="18"/>
      <c r="F113" s="18"/>
      <c r="G113" s="19"/>
      <c r="H113" s="19"/>
      <c r="I113" s="20">
        <v>10.1</v>
      </c>
      <c r="J113" s="21"/>
      <c r="K113" s="35">
        <f t="shared" si="3"/>
        <v>0</v>
      </c>
      <c r="L113" s="7"/>
      <c r="M113" s="7"/>
      <c r="N113" s="7"/>
      <c r="P113" s="22"/>
    </row>
    <row r="114" spans="2:19" ht="20.25" customHeight="1" x14ac:dyDescent="0.25">
      <c r="B114" s="26" t="s">
        <v>97</v>
      </c>
      <c r="C114" s="36"/>
      <c r="D114" s="37">
        <v>280</v>
      </c>
      <c r="E114" s="18"/>
      <c r="F114" s="18"/>
      <c r="G114" s="19"/>
      <c r="H114" s="19"/>
      <c r="I114" s="20">
        <v>280</v>
      </c>
      <c r="J114" s="21">
        <v>90.9</v>
      </c>
      <c r="K114" s="35">
        <f t="shared" si="3"/>
        <v>800</v>
      </c>
      <c r="L114" s="7"/>
      <c r="M114" s="7">
        <v>800</v>
      </c>
      <c r="N114" s="7"/>
      <c r="P114" s="22"/>
    </row>
    <row r="115" spans="2:19" ht="19.5" customHeight="1" x14ac:dyDescent="0.25">
      <c r="B115" s="26" t="s">
        <v>98</v>
      </c>
      <c r="C115" s="36"/>
      <c r="D115" s="37">
        <v>0</v>
      </c>
      <c r="E115" s="18"/>
      <c r="F115" s="18"/>
      <c r="G115" s="19"/>
      <c r="H115" s="19"/>
      <c r="I115" s="20">
        <v>0</v>
      </c>
      <c r="J115" s="21">
        <v>200</v>
      </c>
      <c r="K115" s="35">
        <f t="shared" si="3"/>
        <v>0</v>
      </c>
      <c r="L115" s="7"/>
      <c r="M115" s="7"/>
      <c r="N115" s="7"/>
      <c r="P115" s="22"/>
    </row>
    <row r="116" spans="2:19" ht="20.25" customHeight="1" x14ac:dyDescent="0.35">
      <c r="B116" s="50" t="s">
        <v>99</v>
      </c>
      <c r="C116" s="18"/>
      <c r="D116" s="37">
        <v>777.5</v>
      </c>
      <c r="E116" s="36"/>
      <c r="F116" s="36"/>
      <c r="G116" s="36"/>
      <c r="H116" s="36"/>
      <c r="I116" s="20">
        <v>390.4</v>
      </c>
      <c r="J116" s="21">
        <f>J117+J118+J119+J120</f>
        <v>269.8</v>
      </c>
      <c r="K116" s="35">
        <f t="shared" si="3"/>
        <v>2337.6999999999998</v>
      </c>
      <c r="L116" s="110">
        <f t="shared" ref="L116:N116" si="4">L117+L118+L119+L120</f>
        <v>1073.9000000000001</v>
      </c>
      <c r="M116" s="110">
        <f t="shared" si="4"/>
        <v>1025.3</v>
      </c>
      <c r="N116" s="110">
        <f t="shared" si="4"/>
        <v>238.5</v>
      </c>
      <c r="P116" s="22"/>
      <c r="Q116" s="51"/>
      <c r="R116" s="51"/>
      <c r="S116" s="52"/>
    </row>
    <row r="117" spans="2:19" x14ac:dyDescent="0.25">
      <c r="B117" s="24" t="s">
        <v>100</v>
      </c>
      <c r="C117" s="36"/>
      <c r="D117" s="37">
        <v>0</v>
      </c>
      <c r="E117" s="18"/>
      <c r="F117" s="18"/>
      <c r="G117" s="19"/>
      <c r="H117" s="19"/>
      <c r="I117" s="20">
        <v>274.39999999999998</v>
      </c>
      <c r="J117" s="142">
        <v>127.4</v>
      </c>
      <c r="K117" s="35">
        <f t="shared" si="3"/>
        <v>176.39999999999998</v>
      </c>
      <c r="L117" s="7">
        <v>58.8</v>
      </c>
      <c r="M117" s="7"/>
      <c r="N117" s="7">
        <v>117.6</v>
      </c>
      <c r="P117" s="22"/>
    </row>
    <row r="118" spans="2:19" x14ac:dyDescent="0.25">
      <c r="B118" s="24" t="s">
        <v>101</v>
      </c>
      <c r="C118" s="36"/>
      <c r="D118" s="37">
        <v>27.5</v>
      </c>
      <c r="E118" s="18"/>
      <c r="F118" s="18"/>
      <c r="G118" s="19"/>
      <c r="H118" s="19"/>
      <c r="I118" s="20">
        <v>84.2</v>
      </c>
      <c r="J118" s="142">
        <v>98.1</v>
      </c>
      <c r="K118" s="35">
        <f t="shared" si="3"/>
        <v>67</v>
      </c>
      <c r="L118" s="7">
        <v>4.9000000000000004</v>
      </c>
      <c r="M118" s="7"/>
      <c r="N118" s="7">
        <v>62.1</v>
      </c>
      <c r="P118" s="22"/>
    </row>
    <row r="119" spans="2:19" ht="17.25" customHeight="1" x14ac:dyDescent="0.25">
      <c r="B119" s="24" t="s">
        <v>102</v>
      </c>
      <c r="C119" s="36"/>
      <c r="D119" s="37">
        <v>0</v>
      </c>
      <c r="E119" s="18"/>
      <c r="F119" s="18"/>
      <c r="G119" s="19"/>
      <c r="H119" s="19"/>
      <c r="I119" s="20">
        <v>31.8</v>
      </c>
      <c r="J119" s="142">
        <v>44.3</v>
      </c>
      <c r="K119" s="35">
        <f t="shared" si="3"/>
        <v>94.3</v>
      </c>
      <c r="L119" s="7">
        <v>10.199999999999999</v>
      </c>
      <c r="M119" s="7">
        <v>25.3</v>
      </c>
      <c r="N119" s="7">
        <v>58.8</v>
      </c>
      <c r="P119" s="22"/>
    </row>
    <row r="120" spans="2:19" ht="17.25" customHeight="1" x14ac:dyDescent="0.25">
      <c r="B120" s="24" t="s">
        <v>103</v>
      </c>
      <c r="C120" s="36"/>
      <c r="D120" s="37">
        <v>750</v>
      </c>
      <c r="E120" s="18"/>
      <c r="F120" s="18"/>
      <c r="G120" s="19"/>
      <c r="H120" s="19"/>
      <c r="I120" s="20">
        <v>0</v>
      </c>
      <c r="J120" s="21"/>
      <c r="K120" s="35">
        <f t="shared" si="3"/>
        <v>2000</v>
      </c>
      <c r="L120" s="7">
        <v>1000</v>
      </c>
      <c r="M120" s="7">
        <v>1000</v>
      </c>
      <c r="N120" s="7"/>
      <c r="P120" s="22"/>
    </row>
    <row r="121" spans="2:19" s="53" customFormat="1" x14ac:dyDescent="0.25">
      <c r="B121" s="26" t="s">
        <v>17</v>
      </c>
      <c r="C121" s="18"/>
      <c r="D121" s="37">
        <v>19086.599999999999</v>
      </c>
      <c r="E121" s="36"/>
      <c r="F121" s="36"/>
      <c r="G121" s="19"/>
      <c r="H121" s="19"/>
      <c r="I121" s="20">
        <v>20637</v>
      </c>
      <c r="J121" s="21">
        <v>13691.9</v>
      </c>
      <c r="K121" s="35">
        <f t="shared" si="3"/>
        <v>18374.5</v>
      </c>
      <c r="L121" s="112">
        <v>5608.7</v>
      </c>
      <c r="M121" s="7">
        <v>6653.3</v>
      </c>
      <c r="N121" s="7">
        <v>6112.5</v>
      </c>
      <c r="P121" s="22"/>
      <c r="Q121" s="54"/>
      <c r="R121" s="54"/>
      <c r="S121" s="54"/>
    </row>
    <row r="122" spans="2:19" s="53" customFormat="1" x14ac:dyDescent="0.25">
      <c r="B122" s="26" t="s">
        <v>104</v>
      </c>
      <c r="C122" s="18"/>
      <c r="D122" s="37">
        <v>1090.8</v>
      </c>
      <c r="E122" s="36"/>
      <c r="F122" s="36"/>
      <c r="G122" s="19"/>
      <c r="H122" s="19"/>
      <c r="I122" s="20">
        <v>1206.5999999999999</v>
      </c>
      <c r="J122" s="21">
        <v>773.1</v>
      </c>
      <c r="K122" s="35">
        <f t="shared" si="3"/>
        <v>1049.3</v>
      </c>
      <c r="L122" s="7">
        <v>330.7</v>
      </c>
      <c r="M122" s="7">
        <v>368.2</v>
      </c>
      <c r="N122" s="7">
        <v>350.4</v>
      </c>
      <c r="P122" s="22"/>
      <c r="Q122" s="54"/>
      <c r="R122" s="54"/>
      <c r="S122" s="54"/>
    </row>
    <row r="123" spans="2:19" s="53" customFormat="1" x14ac:dyDescent="0.25">
      <c r="B123" s="26" t="s">
        <v>105</v>
      </c>
      <c r="C123" s="18"/>
      <c r="D123" s="37">
        <v>551.4</v>
      </c>
      <c r="E123" s="36"/>
      <c r="F123" s="36"/>
      <c r="G123" s="19"/>
      <c r="H123" s="19"/>
      <c r="I123" s="20">
        <v>564.29999999999995</v>
      </c>
      <c r="J123" s="21">
        <v>300.39999999999998</v>
      </c>
      <c r="K123" s="35">
        <f t="shared" si="3"/>
        <v>497.69999999999993</v>
      </c>
      <c r="L123" s="7">
        <v>142.69999999999999</v>
      </c>
      <c r="M123" s="7">
        <v>190.6</v>
      </c>
      <c r="N123" s="7">
        <v>164.4</v>
      </c>
      <c r="P123" s="22"/>
      <c r="Q123" s="54"/>
      <c r="R123" s="54"/>
      <c r="S123" s="54"/>
    </row>
    <row r="124" spans="2:19" s="53" customFormat="1" x14ac:dyDescent="0.25">
      <c r="B124" s="26" t="s">
        <v>22</v>
      </c>
      <c r="C124" s="18"/>
      <c r="D124" s="37">
        <v>529.4</v>
      </c>
      <c r="E124" s="36"/>
      <c r="F124" s="36"/>
      <c r="G124" s="19"/>
      <c r="H124" s="19"/>
      <c r="I124" s="20">
        <v>550.29999999999995</v>
      </c>
      <c r="J124" s="21">
        <v>305.89999999999998</v>
      </c>
      <c r="K124" s="35">
        <f t="shared" si="3"/>
        <v>500.2</v>
      </c>
      <c r="L124" s="7">
        <v>149.19999999999999</v>
      </c>
      <c r="M124" s="7">
        <v>189.3</v>
      </c>
      <c r="N124" s="7">
        <v>161.69999999999999</v>
      </c>
      <c r="P124" s="22"/>
      <c r="Q124" s="54"/>
      <c r="R124" s="54"/>
      <c r="S124" s="54"/>
    </row>
    <row r="125" spans="2:19" s="53" customFormat="1" x14ac:dyDescent="0.25">
      <c r="B125" s="26" t="s">
        <v>23</v>
      </c>
      <c r="C125" s="18"/>
      <c r="D125" s="37">
        <v>352.9</v>
      </c>
      <c r="E125" s="36"/>
      <c r="F125" s="36"/>
      <c r="G125" s="19"/>
      <c r="H125" s="19"/>
      <c r="I125" s="20">
        <v>367</v>
      </c>
      <c r="J125" s="21">
        <v>203.8</v>
      </c>
      <c r="K125" s="35">
        <f t="shared" si="3"/>
        <v>333.5</v>
      </c>
      <c r="L125" s="7">
        <v>99.5</v>
      </c>
      <c r="M125" s="7">
        <v>126.2</v>
      </c>
      <c r="N125" s="7">
        <v>107.8</v>
      </c>
      <c r="P125" s="22"/>
      <c r="Q125" s="54"/>
      <c r="R125" s="54"/>
      <c r="S125" s="54"/>
    </row>
    <row r="126" spans="2:19" ht="33" customHeight="1" x14ac:dyDescent="0.25">
      <c r="B126" s="26" t="s">
        <v>106</v>
      </c>
      <c r="C126" s="36"/>
      <c r="D126" s="37">
        <v>0</v>
      </c>
      <c r="E126" s="18"/>
      <c r="F126" s="18"/>
      <c r="G126" s="19"/>
      <c r="H126" s="19"/>
      <c r="I126" s="20">
        <v>0</v>
      </c>
      <c r="J126" s="21">
        <v>0</v>
      </c>
      <c r="K126" s="35">
        <f t="shared" si="3"/>
        <v>0</v>
      </c>
      <c r="L126" s="7"/>
      <c r="M126" s="7"/>
      <c r="N126" s="7"/>
      <c r="P126" s="22"/>
    </row>
    <row r="127" spans="2:19" x14ac:dyDescent="0.25">
      <c r="B127" s="55" t="s">
        <v>107</v>
      </c>
      <c r="C127" s="56"/>
      <c r="D127" s="37">
        <v>320959.3</v>
      </c>
      <c r="E127" s="56"/>
      <c r="F127" s="56"/>
      <c r="G127" s="56">
        <f>G13+G110</f>
        <v>0</v>
      </c>
      <c r="H127" s="56">
        <f>H13+H110</f>
        <v>0</v>
      </c>
      <c r="I127" s="20">
        <f>I110+I13</f>
        <v>378370.4</v>
      </c>
      <c r="J127" s="21">
        <f>J110+J13</f>
        <v>342559.24000000011</v>
      </c>
      <c r="K127" s="35">
        <f t="shared" si="3"/>
        <v>543499.49</v>
      </c>
      <c r="L127" s="111">
        <f>L110+L13</f>
        <v>204648.8</v>
      </c>
      <c r="M127" s="111">
        <f>M110+M13</f>
        <v>127512.29</v>
      </c>
      <c r="N127" s="111">
        <f>N110+N13</f>
        <v>211338.39999999997</v>
      </c>
      <c r="P127" s="22"/>
      <c r="Q127" s="57"/>
      <c r="R127" s="57"/>
      <c r="S127" s="57"/>
    </row>
    <row r="128" spans="2:19" x14ac:dyDescent="0.25">
      <c r="B128" s="58"/>
      <c r="C128" s="59"/>
      <c r="D128" s="60"/>
      <c r="E128" s="59"/>
      <c r="F128" s="59"/>
      <c r="G128" s="59"/>
      <c r="H128" s="59"/>
      <c r="I128" s="4"/>
      <c r="J128" s="4"/>
    </row>
    <row r="129" spans="2:13" x14ac:dyDescent="0.25">
      <c r="B129" s="61"/>
      <c r="C129" s="62"/>
      <c r="D129" s="61"/>
      <c r="E129" s="61"/>
      <c r="F129" s="61"/>
      <c r="G129" s="63"/>
      <c r="H129" s="64"/>
      <c r="L129" s="107"/>
      <c r="M129" s="107"/>
    </row>
    <row r="130" spans="2:13" x14ac:dyDescent="0.25">
      <c r="B130" s="65" t="s">
        <v>108</v>
      </c>
      <c r="C130" s="65"/>
      <c r="D130" s="66"/>
      <c r="E130" s="65"/>
      <c r="F130" s="65"/>
      <c r="G130" s="3"/>
      <c r="H130" s="67"/>
    </row>
    <row r="131" spans="2:13" x14ac:dyDescent="0.25">
      <c r="B131" s="3"/>
      <c r="C131" s="3"/>
      <c r="D131" s="67"/>
      <c r="E131" s="3"/>
      <c r="F131" s="3"/>
      <c r="G131" s="3"/>
      <c r="H131" s="3"/>
    </row>
    <row r="132" spans="2:13" x14ac:dyDescent="0.25">
      <c r="B132" s="65" t="s">
        <v>109</v>
      </c>
      <c r="C132" s="65"/>
      <c r="D132" s="65"/>
      <c r="E132" s="65"/>
      <c r="F132" s="65"/>
      <c r="G132" s="3"/>
      <c r="H132" s="3"/>
    </row>
    <row r="133" spans="2:13" x14ac:dyDescent="0.25">
      <c r="B133" s="127"/>
      <c r="C133" s="127"/>
      <c r="D133" s="127"/>
      <c r="E133" s="68"/>
      <c r="F133" s="68"/>
      <c r="G133" s="53"/>
      <c r="H133" s="53"/>
    </row>
    <row r="134" spans="2:13" x14ac:dyDescent="0.25">
      <c r="B134" s="69"/>
      <c r="C134" s="69"/>
      <c r="D134" s="69"/>
      <c r="E134" s="69"/>
      <c r="F134" s="69"/>
      <c r="G134" s="53"/>
      <c r="H134" s="53"/>
    </row>
    <row r="137" spans="2:13" x14ac:dyDescent="0.25">
      <c r="C137" s="4"/>
      <c r="D137" s="4"/>
      <c r="E137" s="4"/>
      <c r="F137" s="4"/>
      <c r="G137" s="4"/>
      <c r="H137" s="4"/>
    </row>
    <row r="138" spans="2:13" x14ac:dyDescent="0.25">
      <c r="C138" s="4"/>
      <c r="D138" s="4"/>
      <c r="E138" s="4"/>
      <c r="F138" s="4"/>
      <c r="G138" s="4"/>
      <c r="H138" s="4"/>
    </row>
    <row r="139" spans="2:13" x14ac:dyDescent="0.25">
      <c r="C139" s="4"/>
      <c r="D139" s="4"/>
      <c r="E139" s="4"/>
      <c r="F139" s="4"/>
      <c r="G139" s="4"/>
      <c r="H139" s="4"/>
    </row>
    <row r="140" spans="2:13" x14ac:dyDescent="0.25">
      <c r="C140" s="4"/>
      <c r="D140" s="4"/>
      <c r="E140" s="4"/>
      <c r="F140" s="4"/>
      <c r="G140" s="4"/>
      <c r="H140" s="4"/>
    </row>
    <row r="141" spans="2:13" x14ac:dyDescent="0.25">
      <c r="C141" s="4"/>
      <c r="D141" s="4"/>
      <c r="E141" s="4"/>
      <c r="F141" s="4"/>
      <c r="G141" s="4"/>
      <c r="H141" s="4"/>
    </row>
    <row r="142" spans="2:13" x14ac:dyDescent="0.25">
      <c r="C142" s="4"/>
      <c r="D142" s="4"/>
      <c r="E142" s="4"/>
      <c r="F142" s="4"/>
      <c r="G142" s="4"/>
      <c r="H142" s="4"/>
    </row>
    <row r="143" spans="2:13" x14ac:dyDescent="0.25">
      <c r="C143" s="4"/>
      <c r="D143" s="4"/>
      <c r="E143" s="4"/>
      <c r="F143" s="4"/>
      <c r="G143" s="4"/>
      <c r="H143" s="4"/>
    </row>
    <row r="144" spans="2:13" x14ac:dyDescent="0.25">
      <c r="C144" s="4"/>
      <c r="D144" s="4"/>
      <c r="E144" s="4"/>
      <c r="F144" s="4"/>
      <c r="G144" s="4"/>
      <c r="H144" s="4"/>
    </row>
    <row r="145" spans="3:8" x14ac:dyDescent="0.25">
      <c r="C145" s="4"/>
      <c r="D145" s="4"/>
      <c r="E145" s="4"/>
      <c r="F145" s="4"/>
      <c r="G145" s="4"/>
      <c r="H145" s="4"/>
    </row>
    <row r="146" spans="3:8" x14ac:dyDescent="0.25">
      <c r="C146" s="4"/>
      <c r="D146" s="4"/>
      <c r="E146" s="4"/>
      <c r="F146" s="4"/>
      <c r="G146" s="4"/>
      <c r="H146" s="4"/>
    </row>
    <row r="147" spans="3:8" x14ac:dyDescent="0.25">
      <c r="C147" s="4"/>
      <c r="D147" s="4"/>
      <c r="E147" s="4"/>
      <c r="F147" s="4"/>
      <c r="G147" s="4"/>
      <c r="H147" s="4"/>
    </row>
    <row r="148" spans="3:8" x14ac:dyDescent="0.25">
      <c r="C148" s="4"/>
      <c r="D148" s="4"/>
      <c r="E148" s="4"/>
      <c r="F148" s="4"/>
      <c r="G148" s="4"/>
      <c r="H148" s="4"/>
    </row>
    <row r="149" spans="3:8" x14ac:dyDescent="0.25">
      <c r="C149" s="4"/>
      <c r="D149" s="4"/>
      <c r="E149" s="4"/>
      <c r="F149" s="4"/>
      <c r="G149" s="4"/>
      <c r="H149" s="4"/>
    </row>
    <row r="150" spans="3:8" x14ac:dyDescent="0.25">
      <c r="C150" s="4"/>
      <c r="D150" s="4"/>
      <c r="E150" s="4"/>
      <c r="F150" s="4"/>
      <c r="G150" s="4"/>
      <c r="H150" s="4"/>
    </row>
    <row r="151" spans="3:8" x14ac:dyDescent="0.25">
      <c r="C151" s="4"/>
      <c r="D151" s="4"/>
      <c r="E151" s="4"/>
      <c r="F151" s="4"/>
      <c r="G151" s="4"/>
      <c r="H151" s="4"/>
    </row>
    <row r="152" spans="3:8" x14ac:dyDescent="0.25">
      <c r="C152" s="4"/>
      <c r="D152" s="4"/>
      <c r="E152" s="4"/>
      <c r="F152" s="4"/>
      <c r="G152" s="4"/>
      <c r="H152" s="4"/>
    </row>
    <row r="153" spans="3:8" x14ac:dyDescent="0.25">
      <c r="C153" s="4"/>
      <c r="D153" s="4"/>
      <c r="E153" s="4"/>
      <c r="F153" s="4"/>
      <c r="G153" s="4"/>
      <c r="H153" s="4"/>
    </row>
  </sheetData>
  <mergeCells count="8">
    <mergeCell ref="B12:H12"/>
    <mergeCell ref="B133:D133"/>
    <mergeCell ref="B2:I2"/>
    <mergeCell ref="B4:B5"/>
    <mergeCell ref="C4:C5"/>
    <mergeCell ref="D4:D5"/>
    <mergeCell ref="E4:E5"/>
    <mergeCell ref="B6:H6"/>
  </mergeCells>
  <pageMargins left="0.7" right="0.7" top="0.75" bottom="0.75" header="0.3" footer="0.3"/>
  <pageSetup paperSize="9" scale="57" fitToHeight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пояснит записка 4кв 2023 </vt:lpstr>
      <vt:lpstr>дох и расход 4кв 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2024-01-11T07:47:18Z</cp:lastPrinted>
  <dcterms:created xsi:type="dcterms:W3CDTF">2023-10-05T09:58:33Z</dcterms:created>
  <dcterms:modified xsi:type="dcterms:W3CDTF">2024-01-11T08:12:01Z</dcterms:modified>
</cp:coreProperties>
</file>